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440" windowHeight="11040" tabRatio="500" activeTab="3"/>
  </bookViews>
  <sheets>
    <sheet name="Assembly" sheetId="1" r:id="rId1"/>
    <sheet name="Senate" sheetId="2" r:id="rId2"/>
    <sheet name="Governor" sheetId="5" r:id="rId3"/>
    <sheet name="Rankings" sheetId="4" r:id="rId4"/>
    <sheet name="Composite" sheetId="3" r:id="rId5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P5" i="5"/>
  <c r="CO5"/>
  <c r="CM26" i="2"/>
  <c r="CM25"/>
  <c r="CM24"/>
  <c r="CM23"/>
  <c r="CM22"/>
  <c r="CM21"/>
  <c r="CM20"/>
  <c r="CM19"/>
  <c r="CM18"/>
  <c r="CM17"/>
  <c r="CM16"/>
  <c r="CM15"/>
  <c r="CM14"/>
  <c r="CM13"/>
  <c r="CM12"/>
  <c r="CM11"/>
  <c r="CM10"/>
  <c r="CM9"/>
  <c r="CM8"/>
  <c r="CM7"/>
  <c r="CM6"/>
  <c r="CN7"/>
  <c r="E27" i="4"/>
  <c r="CN8" i="2"/>
  <c r="E8" i="4"/>
  <c r="CN9" i="2"/>
  <c r="E33" i="4"/>
  <c r="CN10" i="2"/>
  <c r="E40" i="4"/>
  <c r="CN11" i="2"/>
  <c r="E17" i="4"/>
  <c r="CN12" i="2"/>
  <c r="E7" i="4"/>
  <c r="CN13" i="2"/>
  <c r="E24" i="4"/>
  <c r="CN14" i="2"/>
  <c r="E23" i="4"/>
  <c r="CN15" i="2"/>
  <c r="E28" i="4"/>
  <c r="CN16" i="2"/>
  <c r="E31" i="4"/>
  <c r="CN17" i="2"/>
  <c r="E25" i="4"/>
  <c r="CN18" i="2"/>
  <c r="E35" i="4"/>
  <c r="CN19" i="2"/>
  <c r="E38" i="4"/>
  <c r="CN20" i="2"/>
  <c r="E30" i="4"/>
  <c r="CN21" i="2"/>
  <c r="E26" i="4"/>
  <c r="CN22" i="2"/>
  <c r="E41" i="4"/>
  <c r="CN23" i="2"/>
  <c r="E9" i="4"/>
  <c r="CN24" i="2"/>
  <c r="E34" i="4"/>
  <c r="CN25" i="2"/>
  <c r="E39" i="4"/>
  <c r="CN26" i="2"/>
  <c r="E19" i="4"/>
  <c r="CN6" i="2"/>
  <c r="E37" i="4"/>
  <c r="CJ7" i="1"/>
  <c r="CK7"/>
  <c r="E18" i="4"/>
  <c r="CJ8" i="1"/>
  <c r="CK8"/>
  <c r="E42" i="4"/>
  <c r="CJ9" i="1"/>
  <c r="CK9"/>
  <c r="E50" i="4"/>
  <c r="CJ10" i="1"/>
  <c r="CK10"/>
  <c r="E36" i="4"/>
  <c r="CJ11" i="1"/>
  <c r="CK11"/>
  <c r="E57" i="4"/>
  <c r="CJ12" i="1"/>
  <c r="CK12"/>
  <c r="E48" i="4"/>
  <c r="CJ13" i="1"/>
  <c r="CK13"/>
  <c r="E46" i="4"/>
  <c r="CJ14" i="1"/>
  <c r="CK14"/>
  <c r="E53" i="4"/>
  <c r="CJ15" i="1"/>
  <c r="CK15"/>
  <c r="E60" i="4"/>
  <c r="CJ16" i="1"/>
  <c r="CK16"/>
  <c r="E64" i="4"/>
  <c r="CJ17" i="1"/>
  <c r="CK17"/>
  <c r="E43" i="4"/>
  <c r="CJ18" i="1"/>
  <c r="CK18"/>
  <c r="E5" i="4"/>
  <c r="CJ19" i="1"/>
  <c r="CK19"/>
  <c r="E65" i="4"/>
  <c r="CJ20" i="1"/>
  <c r="CK20"/>
  <c r="E4" i="4"/>
  <c r="CJ21" i="1"/>
  <c r="CK21"/>
  <c r="E2" i="4"/>
  <c r="CJ22" i="1"/>
  <c r="CK22"/>
  <c r="E62" i="4"/>
  <c r="CJ23" i="1"/>
  <c r="CK23"/>
  <c r="E63" i="4"/>
  <c r="CJ24" i="1"/>
  <c r="CK24"/>
  <c r="E15" i="4"/>
  <c r="CJ25" i="1"/>
  <c r="CK25"/>
  <c r="E10" i="4"/>
  <c r="CJ26" i="1"/>
  <c r="CK26"/>
  <c r="E11" i="4"/>
  <c r="CJ27" i="1"/>
  <c r="CK27"/>
  <c r="E13" i="4"/>
  <c r="CJ28" i="1"/>
  <c r="CK28"/>
  <c r="E47" i="4"/>
  <c r="CJ29" i="1"/>
  <c r="CK29"/>
  <c r="E20" i="4"/>
  <c r="CJ30" i="1"/>
  <c r="CK30"/>
  <c r="E45" i="4"/>
  <c r="CJ31" i="1"/>
  <c r="CK31"/>
  <c r="E32" i="4"/>
  <c r="CJ32" i="1"/>
  <c r="CK32"/>
  <c r="E29" i="4"/>
  <c r="CJ33" i="1"/>
  <c r="CK33"/>
  <c r="E12" i="4"/>
  <c r="CJ34" i="1"/>
  <c r="CK34"/>
  <c r="E6" i="4"/>
  <c r="CJ35" i="1"/>
  <c r="CK35"/>
  <c r="E55" i="4"/>
  <c r="CJ36" i="1"/>
  <c r="CK36"/>
  <c r="E44" i="4"/>
  <c r="CJ37" i="1"/>
  <c r="CK37"/>
  <c r="E56" i="4"/>
  <c r="CJ38" i="1"/>
  <c r="CK38"/>
  <c r="E49" i="4"/>
  <c r="CJ39" i="1"/>
  <c r="CK39"/>
  <c r="E16" i="4"/>
  <c r="CJ40" i="1"/>
  <c r="CK40"/>
  <c r="E59" i="4"/>
  <c r="CJ41" i="1"/>
  <c r="CK41"/>
  <c r="E54" i="4"/>
  <c r="CJ42" i="1"/>
  <c r="CK42"/>
  <c r="E51" i="4"/>
  <c r="CJ43" i="1"/>
  <c r="CK43"/>
  <c r="E22" i="4"/>
  <c r="CJ44" i="1"/>
  <c r="CK44"/>
  <c r="E61" i="4"/>
  <c r="CJ45" i="1"/>
  <c r="CK45"/>
  <c r="E58" i="4"/>
  <c r="CJ46" i="1"/>
  <c r="CK46"/>
  <c r="E3" i="4"/>
  <c r="CJ47" i="1"/>
  <c r="CK47"/>
  <c r="E14" i="4"/>
  <c r="CJ6" i="1"/>
  <c r="CK6"/>
  <c r="E52" i="4"/>
</calcChain>
</file>

<file path=xl/sharedStrings.xml><?xml version="1.0" encoding="utf-8"?>
<sst xmlns="http://schemas.openxmlformats.org/spreadsheetml/2006/main" count="5750" uniqueCount="363">
  <si>
    <t>Paul Aizley</t>
  </si>
  <si>
    <t>Elliot Anderson</t>
  </si>
  <si>
    <t>Paul Anderson</t>
  </si>
  <si>
    <t>Teresa Benitez-Thompson</t>
  </si>
  <si>
    <t>David Bobzien</t>
  </si>
  <si>
    <t>Irene Bustamante Adams</t>
  </si>
  <si>
    <t>Maggie Carlton</t>
  </si>
  <si>
    <t>Richard Carillo</t>
  </si>
  <si>
    <t>Lesley Cohen</t>
  </si>
  <si>
    <t>Skip Daly</t>
  </si>
  <si>
    <t>Olivia Diaz</t>
  </si>
  <si>
    <t>Marilyn Dondero Loop</t>
  </si>
  <si>
    <t>Wesley Duncan</t>
  </si>
  <si>
    <t>Andy Eisen</t>
  </si>
  <si>
    <t>John Ellison</t>
  </si>
  <si>
    <t>Michele Fiore</t>
  </si>
  <si>
    <t>Lucy Flores</t>
  </si>
  <si>
    <t>Jason Frierson</t>
  </si>
  <si>
    <t>Tom Grady</t>
  </si>
  <si>
    <t>John Hambrick</t>
  </si>
  <si>
    <t>Ira Hansen</t>
  </si>
  <si>
    <t>Cresent Hardy</t>
  </si>
  <si>
    <t>James Healey</t>
  </si>
  <si>
    <t>Pat Hickey</t>
  </si>
  <si>
    <t>Joseph Hogan</t>
  </si>
  <si>
    <t>William Horne</t>
  </si>
  <si>
    <t>Marilyn Kirkpatrick</t>
  </si>
  <si>
    <t>Randy Kirner</t>
  </si>
  <si>
    <t>Pete Livermore</t>
  </si>
  <si>
    <t>Andrew Martin</t>
  </si>
  <si>
    <t>Harvey Munford</t>
  </si>
  <si>
    <t>Dina Neal</t>
  </si>
  <si>
    <t>James Ohrenschall</t>
  </si>
  <si>
    <t>James Oscarson</t>
  </si>
  <si>
    <t>Peggy Pierce</t>
  </si>
  <si>
    <t>Ellen Spiegel</t>
  </si>
  <si>
    <t>Michael Sprinkle</t>
  </si>
  <si>
    <t>Lynn Stewart</t>
  </si>
  <si>
    <t>Heidi Swank</t>
  </si>
  <si>
    <t>Tyrone Thompson</t>
  </si>
  <si>
    <t>Jim Wheeler</t>
  </si>
  <si>
    <t>Melissa Woodbury</t>
  </si>
  <si>
    <t>Kelvin Atkinson</t>
  </si>
  <si>
    <t>Greg Brower</t>
  </si>
  <si>
    <t>Barbara Cegavske</t>
  </si>
  <si>
    <t>Mo Denis</t>
  </si>
  <si>
    <t>Aaron Ford</t>
  </si>
  <si>
    <t>Pete Goicoechea</t>
  </si>
  <si>
    <t>Don Gustavson</t>
  </si>
  <si>
    <t>Scott Hammond</t>
  </si>
  <si>
    <t>Joe Hardy</t>
  </si>
  <si>
    <t>Mark Hutchison</t>
  </si>
  <si>
    <t>Justin Jones</t>
  </si>
  <si>
    <t>Ben Kieckhefer</t>
  </si>
  <si>
    <t>Ruben Kihuen</t>
  </si>
  <si>
    <t>Mark Manendo</t>
  </si>
  <si>
    <t>David Parks</t>
  </si>
  <si>
    <t>Michael Roberson</t>
  </si>
  <si>
    <t>Tick Segerblom</t>
  </si>
  <si>
    <t>James Settelmeyer</t>
  </si>
  <si>
    <t>Debbie Smith</t>
  </si>
  <si>
    <t>Pat Spearman</t>
  </si>
  <si>
    <t>Joyce Woodhouse</t>
  </si>
  <si>
    <t>AB507</t>
  </si>
  <si>
    <t>Executive Budget</t>
  </si>
  <si>
    <t>Y</t>
  </si>
  <si>
    <t>N</t>
  </si>
  <si>
    <t>E</t>
  </si>
  <si>
    <t>AB506</t>
  </si>
  <si>
    <t>Eliminates sales tax liability on meals provided free of charge (no sale).</t>
  </si>
  <si>
    <t>AB503</t>
  </si>
  <si>
    <t>AB501</t>
  </si>
  <si>
    <t>Authorizes $85 million in state general obligation bonds for the refurbishing of the Thomas and Mack Center; increases public debt, tax burden</t>
  </si>
  <si>
    <t>AB38</t>
  </si>
  <si>
    <t>Places tighter restrictions on targeted tax incentives and abatements that may be awarded</t>
  </si>
  <si>
    <t>SB165</t>
  </si>
  <si>
    <t>Transferable film tax credits, up to 19% of production costs; value of credit far in excess of tax liability owed; program capped at $20 million annually</t>
  </si>
  <si>
    <t>SB385</t>
  </si>
  <si>
    <r>
      <rPr>
        <i/>
        <sz val="12"/>
        <color theme="1"/>
        <rFont val="Calibri"/>
        <scheme val="minor"/>
      </rPr>
      <t>Requires</t>
    </r>
    <r>
      <rPr>
        <sz val="12"/>
        <color theme="1"/>
        <rFont val="Calibri"/>
        <family val="2"/>
        <scheme val="minor"/>
      </rPr>
      <t xml:space="preserve"> GOED to grant property and sales tax abatements to any operator, servicer or manufacturer or aircraft or aircraft components</t>
    </r>
  </si>
  <si>
    <t>SB388</t>
  </si>
  <si>
    <t>Eliminates need for consent from county commission before Office of Energy can grant abatements for geothermal facilities; prohibits utilities from applying electricity generated from internal operations toward RPS requirements</t>
  </si>
  <si>
    <t>AB408</t>
  </si>
  <si>
    <t>Requires state agencies and local governments to make "concerted effort" to determine how proposed regulations are likely to impact small businesses and submit report to Leg Commission</t>
  </si>
  <si>
    <t>SB404</t>
  </si>
  <si>
    <t>Declares it a "deceptive trade practice" for online vendors to offer floral products on an intermediary basis that connects local consumers with local suppliers; unnecessary constraint on entrepreneurship</t>
  </si>
  <si>
    <t>AB46</t>
  </si>
  <si>
    <t>Authorizes Washoe County Commission to increase sales tax rate by 0.25% and property tax rate by 5 cents per $100 in assessed valuation; revenue would go to WCSD capital fund; likely unconstitutional circumvention of legislative 2/3s requirement</t>
  </si>
  <si>
    <t>AB466</t>
  </si>
  <si>
    <t>Requires the Dept. of Taxation to prepare a biennial report on tax expenditures and submit it to the governor and the legislature</t>
  </si>
  <si>
    <t>SB7</t>
  </si>
  <si>
    <t>Requires Dept. of Taxation to prepare technical bulletins to educate the public on issues relating to businesses and taxes in NV</t>
  </si>
  <si>
    <t>SB406</t>
  </si>
  <si>
    <t>Subjects any construction on buildings within a tourism improvement district to prevailing wage requirements</t>
  </si>
  <si>
    <t>SB517</t>
  </si>
  <si>
    <t>Dedicates $2 million to hire cost-effective educators from Teach for America</t>
  </si>
  <si>
    <t>SB475</t>
  </si>
  <si>
    <t>Extends "sunset" taxes (MBT, business license and sales tax hikes; advance payment of net proceeds of minerals) for an additional 2 years</t>
  </si>
  <si>
    <t>Allows local governments to transfer money out of enterprise funds when ending general fund balance is less than 9% of total GF expenditures; transferred money can only be used to maintain unsustainable contracts with union employees</t>
  </si>
  <si>
    <t>AB410</t>
  </si>
  <si>
    <t>Creates a pilot program that would select 10 native Nevada businesses as "winners" to be aided with public resources</t>
  </si>
  <si>
    <t>AB413</t>
  </si>
  <si>
    <t>Indexes motor vehicle fuel taxes in Clark County, allowing for annual increases; constitutionally dubious "tax-authorization" bill</t>
  </si>
  <si>
    <t>AB239</t>
  </si>
  <si>
    <t>Establishes an "Economic Development Electric Rate Rider Program" that allows government-selected "winners" to benefit from lower electric rates while general ratepayers bear cost of subsidy; requires utility to set aside 50MW of generating capacity for program</t>
  </si>
  <si>
    <t>A</t>
  </si>
  <si>
    <t>AB428</t>
  </si>
  <si>
    <t>Provides for electric utilities to award up to $295.27 million in incentives for installation of small solar or wind generating facilities by 2025; incentive can be used to meet up to 50% of cost to install solar panels; costs of program to be borne by general ratepayers</t>
  </si>
  <si>
    <t>SB481</t>
  </si>
  <si>
    <t>Extends, for 2 years, discretion to local school districts and charter schools about how to allocate education dollars instead of mandating that certain amounts be spent on library books, computer software, instructional equipment, etc.</t>
  </si>
  <si>
    <t>AB403</t>
  </si>
  <si>
    <t>Allows local school boards to levy a new property tax at rate of $2 per acre of taxable land within each county; constitutionally dubious "tax-authorization" bill</t>
  </si>
  <si>
    <t>VACANT</t>
  </si>
  <si>
    <t>SB345</t>
  </si>
  <si>
    <t>Creates the Advisory Council on Science, Technology, Engineering and Mathematics to  prepare a report for State Board of Education identifying methods for incorporating STEM education programs into Nevada public schools</t>
  </si>
  <si>
    <t>SB509</t>
  </si>
  <si>
    <t>Extends room tax (2.5% on gross receipts for transient lodging) in City of Sparks indefinitely; levy was supposed to expire after bonds pleged against revenue stream were paid off</t>
  </si>
  <si>
    <t>AB151</t>
  </si>
  <si>
    <t>Requires the Department of Transportation to award certain highway construction projects to "disadvantaged" bidders that are not cost-competitive</t>
  </si>
  <si>
    <t>SB487</t>
  </si>
  <si>
    <t>$5 million general fund appropriation to Millennium Scholarship Program; program was supposed to be supported exclusively by Tobacco Settlement Asset</t>
  </si>
  <si>
    <t>AB227</t>
  </si>
  <si>
    <t>Creates Nevada Land Management Task Force to conduct a study addressing the transfer of public lands</t>
  </si>
  <si>
    <t>AB333</t>
  </si>
  <si>
    <t>Requires GOED and Office of Energy to conduct a cost-benefit analysis of previously awarded tax abatements and other incentives every two years</t>
  </si>
  <si>
    <t>SB311</t>
  </si>
  <si>
    <t>Parent Trigger: Allows 55% of parents to sign a petition and transform a failing public school into an empowerment school and, with an additional 55% petition 3 years later, into a charter school</t>
  </si>
  <si>
    <t>SB468</t>
  </si>
  <si>
    <t>Increases fees charged by State Engineer for access to water</t>
  </si>
  <si>
    <t>SB56</t>
  </si>
  <si>
    <t>Eliminates reversions to general fund of unused money in Catalyst Account, Knowledge Account, various other secondary accounts</t>
  </si>
  <si>
    <t>AB493</t>
  </si>
  <si>
    <t>Abolishes the Nevada Commission on Sports, as recommended by the Sunset Subcommittee</t>
  </si>
  <si>
    <t>AB327</t>
  </si>
  <si>
    <t>Creates hotline within Dept. of Administration for whistleblowers to report abuse, fraud or waste with public resources</t>
  </si>
  <si>
    <t>AB445</t>
  </si>
  <si>
    <t>Requires Dept. of Administration to post a directory of all public bodies in Nevada on its website and to post notice of all meetings held by these bodies pursuant to the Open Meeting Law</t>
  </si>
  <si>
    <t>AB321</t>
  </si>
  <si>
    <t>Requires state agencies to make employees aware of the Merit Award Program</t>
  </si>
  <si>
    <t>AB464</t>
  </si>
  <si>
    <t>Creates new fee against truckers operating in Nevada</t>
  </si>
  <si>
    <t>SB135</t>
  </si>
  <si>
    <t>Requires contractors or developers who receive incentives from the LVRDA to acquire 15% of its workforce from within the redevelopment district and to offer training opportunities to prospective employees from within the district regardless of impact on project cost</t>
  </si>
  <si>
    <t>AB417</t>
  </si>
  <si>
    <t>Allows redevelopment agencies to offer below-market loans to favored businesses through a revolving loan account</t>
  </si>
  <si>
    <t>SB352</t>
  </si>
  <si>
    <t>Repeals provision that restricts anyone who has an affiliation with a health insurer from serving on the board of the Silver State Health Exchange (knowledge of health insurance industry is highly important to board's function)</t>
  </si>
  <si>
    <t>K12 funding bill; expands ineffective full-day K; class-size reduction</t>
  </si>
  <si>
    <t>SB157</t>
  </si>
  <si>
    <t>Extends performance-based budgeting to school districts</t>
  </si>
  <si>
    <t>SB58</t>
  </si>
  <si>
    <t>Makes all students eligible to participate in programs of distance education provided by public school districts and charter schools</t>
  </si>
  <si>
    <t>SB59</t>
  </si>
  <si>
    <t>Allows charter schools to use facilities owned by a local school district during regular school hours, with approval of school board</t>
  </si>
  <si>
    <t>SB384</t>
  </si>
  <si>
    <t>Charter School Financing Law: Construction bonds may be issued on behalf of a charter school with the charter school bearing liability for repayment</t>
  </si>
  <si>
    <t>SB123</t>
  </si>
  <si>
    <t>Fuel-switch legislation; expected to dramatically increase electric rates while rewarding monopoly shareholders; removes much of PUC oversight</t>
  </si>
  <si>
    <t>AB391</t>
  </si>
  <si>
    <t>Applies prevailing wage statutes to construction of renewable energy facilities</t>
  </si>
  <si>
    <t>NO VOTE</t>
  </si>
  <si>
    <t>AB218</t>
  </si>
  <si>
    <t>Requires fringe benefits provided to employees as a component of prevailing wages must be annualized.  Effectively, this means that contractors must provide the same level of benefits for work completed on all projects--even if many projects are not subject to PW requirements</t>
  </si>
  <si>
    <t>AB283</t>
  </si>
  <si>
    <t>Limits rural counties to two "construction manager at risk" contracts annually; stipulates that, in selecting a contractor, prior experience as "construction manager at risk" is not to be considered any more highly than experience on more union-friendly contract designs</t>
  </si>
  <si>
    <t>SB252</t>
  </si>
  <si>
    <t>Disqualifies less costly energy efficiency measures from the Renewable Portfolio Standard</t>
  </si>
  <si>
    <t>AB74</t>
  </si>
  <si>
    <t>Removes licensing requirement for preparers of legal documents</t>
  </si>
  <si>
    <t>SB416</t>
  </si>
  <si>
    <t>Outlaws sports betting kiosks and imposes new restrictions on holders of restricted gaming licenses to require the installation of a permanent bar with slot machines and requires new license holders to operate a restaurant and dining area; bill is a protectionist measure by NRA against innovative competitors</t>
  </si>
  <si>
    <t>SB60</t>
  </si>
  <si>
    <t>Imposes new filing requirement on business entities that are not required to obtain a state business license, grants new investigatory powers to Sec. of State that could be used to harass particular businesses</t>
  </si>
  <si>
    <t>SB496</t>
  </si>
  <si>
    <t>Eliminates a restriction on providers of portable electronics insurance to change terms of policy more than semi-annually, allows insurers to immediately terminate coverage upon failure of customer to pay premiums</t>
  </si>
  <si>
    <t>AB221</t>
  </si>
  <si>
    <t>Requires HHS to determine the cost and availability of technology that would confirm the validity of claims made through Medicaid and SCHIP</t>
  </si>
  <si>
    <t>SB220</t>
  </si>
  <si>
    <t>Grants authority to occupational licensing boards to enter premises of license holders without a warrant to inspect for the possibility of infractions against board policies, authorizes licensing boards to impose fines and issue citations and cease-and-desist orders against entrepreneurs who operate without a license; increases barriers to entrepreneurship</t>
  </si>
  <si>
    <t>AB228</t>
  </si>
  <si>
    <t>Allows health care providers who are licensed in another state to provide health care services in Nevada on a voluntary basis</t>
  </si>
  <si>
    <t>AB496</t>
  </si>
  <si>
    <t>Authorizes Clark County Commission to impose additional 0.15% sales-tax levy for LVMPD and suspends stipulation that money be used exclusively for new positions</t>
  </si>
  <si>
    <t>AB349</t>
  </si>
  <si>
    <t>Allows occupational licensing boards to enter into reciprocal recognition agreements with corollary licensing boards in other states</t>
  </si>
  <si>
    <t>SB74</t>
  </si>
  <si>
    <t>Strengthens public records law; requires public records to be made immediately available upon request, limits fees that may be charged to provide records</t>
  </si>
  <si>
    <t>AB126</t>
  </si>
  <si>
    <t>Goes beyond federal law to require that retail food establishments with more than 15 locations publish nutritional information about products or face a new civil penalty (federal law requires disclosure if operating 20 or more locations); increases regulatory compliance costs</t>
  </si>
  <si>
    <t>SB267</t>
  </si>
  <si>
    <t>Imposes new regulations and financial penalties against operators of tanning establishments, allows parents to bring a civil action against the owner of any tanning establishment if their child successfully purchased tanning services from the establishment (potentially spurious lawsuits, high liability facing entrepreneurs)</t>
  </si>
  <si>
    <t>AB200</t>
  </si>
  <si>
    <t>Allows local farms to sell food directly to consumers without obtaining costly permits and health inspections</t>
  </si>
  <si>
    <t>SB274</t>
  </si>
  <si>
    <t>Allows divisions within HHS to outsource agency functions to other agencies or private entities in order to increase cost-effectiveness</t>
  </si>
  <si>
    <t>AB225</t>
  </si>
  <si>
    <t>Requires an audit of assessments paid by counties to HHS for costs of services provided by HHS within each county</t>
  </si>
  <si>
    <t>SB208</t>
  </si>
  <si>
    <t>Includes district court and justice court bailiffs and deputy marshalls within definition of "police officer" for purposes of qualifying for presumptive heart &amp; lung claims; highly expensive liability that doesn't exist in other states; no credible case that court workers are more likely to encounter substances making them more likely to contract heart or lung disease as a result of their occupation</t>
  </si>
  <si>
    <t>AB252</t>
  </si>
  <si>
    <t>Requires agency directors to post additional notice of workshops to create new regulations, restricts ability to enact approved regulations to 2 years, allows Legislative Commission to object to regulations for which insufficient information is provided</t>
  </si>
  <si>
    <t>AB432</t>
  </si>
  <si>
    <t>Restricts wholesalers of alcoholic beverages from locating operations on the premises of any other supplier; restricts freedom of contract</t>
  </si>
  <si>
    <t>Allows local governments to transfer money out of enterprise funds when ending general fund balance is less than 9% of total GF expenditures; transferred money can only be used to maintain unsustainable contracts with union employees (NLV bailout bill)</t>
  </si>
  <si>
    <t>SB430</t>
  </si>
  <si>
    <t>Requires taxicab operators to pay a new "technology fee," the proceeds of which will allow the Taxicab Authority to establish a computerized real-time data system to verify the validity of protectionist taxicab medallions</t>
  </si>
  <si>
    <t>AB494</t>
  </si>
  <si>
    <t>Requires the NV State Funeral Board to create a new management position, establish a principal office, increase frequency of meetings and levy a new "regulatory fee" on funeral services to pay for additional bureaucracy</t>
  </si>
  <si>
    <t>SB203</t>
  </si>
  <si>
    <t>Requires lobbyists to file quarterly expense reports when the legislature is not in session</t>
  </si>
  <si>
    <t>SB153</t>
  </si>
  <si>
    <t>Increases the mandatory period of supervised training from 8 to 16 weeks before occupational therapists can be issued a state-sanctioned license to practice; artificial barrier to entrepreneurship</t>
  </si>
  <si>
    <t>AB306</t>
  </si>
  <si>
    <t>Creates new occupational licensing requirement for individuals who perform investigative services into electronic data</t>
  </si>
  <si>
    <t>SB288</t>
  </si>
  <si>
    <t>Places new regulations on debt-management services to restrict freedom of contract, imposes price controls</t>
  </si>
  <si>
    <t>SB373</t>
  </si>
  <si>
    <t>Raises exemption from wage garnishment by judgment creditors from 75% of income to 85%; raises attractiveness of default by socializing losses across prospective borrowers through higher interest rates</t>
  </si>
  <si>
    <t>Spending beyond revenues</t>
  </si>
  <si>
    <t>Picking winners and losers</t>
  </si>
  <si>
    <t>Transparency</t>
  </si>
  <si>
    <t>Education</t>
  </si>
  <si>
    <t>Federalism</t>
  </si>
  <si>
    <t>Government efficiency</t>
  </si>
  <si>
    <t>Business regulation/Barriers to entrepreneurship</t>
  </si>
  <si>
    <t>Category</t>
  </si>
  <si>
    <t>Bill Number</t>
  </si>
  <si>
    <t>Description</t>
  </si>
  <si>
    <t>Weight</t>
  </si>
  <si>
    <t>Taxes/Public debt</t>
  </si>
  <si>
    <t>Taxes/Public Debt</t>
  </si>
  <si>
    <t>Government Efficiency</t>
  </si>
  <si>
    <t>Extends "sunset" taxes (MBT, business license and sales tax hikes; advance payment of net proceeds of minerals) for an additional 2 years; $777 million expected revenue</t>
  </si>
  <si>
    <t>Executive Budget (roughly $750 million above expected GF revenue)</t>
  </si>
  <si>
    <t>0/145</t>
  </si>
  <si>
    <t>30/145</t>
  </si>
  <si>
    <t>125/145</t>
  </si>
  <si>
    <t>95/145</t>
  </si>
  <si>
    <t>10/235</t>
  </si>
  <si>
    <t>0/50</t>
  </si>
  <si>
    <t>0/125</t>
  </si>
  <si>
    <t>50/205</t>
  </si>
  <si>
    <t>10/220</t>
  </si>
  <si>
    <t>35/235</t>
  </si>
  <si>
    <t>195/230</t>
  </si>
  <si>
    <t>195/235</t>
  </si>
  <si>
    <t>190/235</t>
  </si>
  <si>
    <t>25/235</t>
  </si>
  <si>
    <t>180/235</t>
  </si>
  <si>
    <t>50/235</t>
  </si>
  <si>
    <t>25/135</t>
  </si>
  <si>
    <t>25/225</t>
  </si>
  <si>
    <t>170/235</t>
  </si>
  <si>
    <t>70/235</t>
  </si>
  <si>
    <t>35/50</t>
  </si>
  <si>
    <t>10/195</t>
  </si>
  <si>
    <t>235/235</t>
  </si>
  <si>
    <t>20/100</t>
  </si>
  <si>
    <t>50/100</t>
  </si>
  <si>
    <t>50/90</t>
  </si>
  <si>
    <t>70/100</t>
  </si>
  <si>
    <t>35/100</t>
  </si>
  <si>
    <t>65/100</t>
  </si>
  <si>
    <t>10/20</t>
  </si>
  <si>
    <t>20/80</t>
  </si>
  <si>
    <t>10/90</t>
  </si>
  <si>
    <t>85/410</t>
  </si>
  <si>
    <t>195/400</t>
  </si>
  <si>
    <t>80/330</t>
  </si>
  <si>
    <t>85/385</t>
  </si>
  <si>
    <t>75/410</t>
  </si>
  <si>
    <t>105/410</t>
  </si>
  <si>
    <t>85/400</t>
  </si>
  <si>
    <t>280/400</t>
  </si>
  <si>
    <t>70/410</t>
  </si>
  <si>
    <t>325/410</t>
  </si>
  <si>
    <t>215/400</t>
  </si>
  <si>
    <t>245/390</t>
  </si>
  <si>
    <t>270/410</t>
  </si>
  <si>
    <t>250/410</t>
  </si>
  <si>
    <t>95/410</t>
  </si>
  <si>
    <t>215/410</t>
  </si>
  <si>
    <t>105/390</t>
  </si>
  <si>
    <t>95/385</t>
  </si>
  <si>
    <t>125/410</t>
  </si>
  <si>
    <t>315/410</t>
  </si>
  <si>
    <t>95/400</t>
  </si>
  <si>
    <t>190/395</t>
  </si>
  <si>
    <t>5/135</t>
  </si>
  <si>
    <t>205/410</t>
  </si>
  <si>
    <t>50/330</t>
  </si>
  <si>
    <t>200/375</t>
  </si>
  <si>
    <t>Total</t>
  </si>
  <si>
    <t>40/40</t>
  </si>
  <si>
    <t>30/30</t>
  </si>
  <si>
    <t>20/20</t>
  </si>
  <si>
    <t>25/40</t>
  </si>
  <si>
    <t>10/10</t>
  </si>
  <si>
    <t>70/70</t>
  </si>
  <si>
    <t>30/55</t>
  </si>
  <si>
    <t>30/70</t>
  </si>
  <si>
    <t>45/70</t>
  </si>
  <si>
    <t>55/70</t>
  </si>
  <si>
    <t>0/0</t>
  </si>
  <si>
    <t>55/95</t>
  </si>
  <si>
    <t>25/65</t>
  </si>
  <si>
    <t>35/75</t>
  </si>
  <si>
    <t>75/95</t>
  </si>
  <si>
    <t>55/75</t>
  </si>
  <si>
    <t>95/95</t>
  </si>
  <si>
    <t>35/55</t>
  </si>
  <si>
    <t>40/80</t>
  </si>
  <si>
    <t>0/20</t>
  </si>
  <si>
    <t>TOTAL SCORE</t>
  </si>
  <si>
    <t>NORMALIZED SCORE</t>
  </si>
  <si>
    <t>(10% curve)</t>
  </si>
  <si>
    <t>0/30</t>
  </si>
  <si>
    <t>10/215</t>
  </si>
  <si>
    <t>175/220</t>
  </si>
  <si>
    <t>35/220</t>
  </si>
  <si>
    <t>180/220</t>
  </si>
  <si>
    <t>0/45</t>
  </si>
  <si>
    <t>10/50</t>
  </si>
  <si>
    <t>140/410</t>
  </si>
  <si>
    <t>55/55</t>
  </si>
  <si>
    <t>40/55</t>
  </si>
  <si>
    <t>45/45</t>
  </si>
  <si>
    <t>75/85</t>
  </si>
  <si>
    <t>85/85</t>
  </si>
  <si>
    <t>60/70</t>
  </si>
  <si>
    <t>60/100</t>
  </si>
  <si>
    <t>60/80</t>
  </si>
  <si>
    <t>Rank</t>
  </si>
  <si>
    <t>Name</t>
  </si>
  <si>
    <t>Party</t>
  </si>
  <si>
    <t>Chamber</t>
  </si>
  <si>
    <t>Score</t>
  </si>
  <si>
    <t>D</t>
  </si>
  <si>
    <t>R</t>
  </si>
  <si>
    <t>Assembly</t>
  </si>
  <si>
    <t>Senate</t>
  </si>
  <si>
    <t>Nevada Legislature</t>
  </si>
  <si>
    <t>Democrats</t>
  </si>
  <si>
    <t>Republicans</t>
  </si>
  <si>
    <t>Assembly Democrats</t>
  </si>
  <si>
    <t>Assembly Republicans</t>
  </si>
  <si>
    <t>Senate Democrats</t>
  </si>
  <si>
    <t>Senate Republicans</t>
  </si>
  <si>
    <t>Composite Scores</t>
  </si>
  <si>
    <t>Based on 74 bills that received floor votes</t>
  </si>
  <si>
    <t>Joyce Woodhouse*</t>
  </si>
  <si>
    <t>Peggy Pierce*</t>
  </si>
  <si>
    <t>*Due to unfortunate illness or family event, these lawmakers were absent for a substantial number of graded floor votes.</t>
  </si>
  <si>
    <t>Brian Sandoval</t>
  </si>
  <si>
    <t>SB522</t>
  </si>
  <si>
    <t>V</t>
  </si>
  <si>
    <t>155/410</t>
  </si>
  <si>
    <t>185/410</t>
  </si>
  <si>
    <t>130/410</t>
  </si>
  <si>
    <t>85/395</t>
  </si>
  <si>
    <t>160/410</t>
  </si>
  <si>
    <t>75/360</t>
  </si>
  <si>
    <r>
      <t>Requires</t>
    </r>
    <r>
      <rPr>
        <sz val="12"/>
        <color rgb="FF000000"/>
        <rFont val="Calibri"/>
        <family val="2"/>
        <scheme val="minor"/>
      </rPr>
      <t xml:space="preserve"> GOED to grant property and sales tax abatements to any operator, servicer or manufacturer or aircraft or aircraft components</t>
    </r>
  </si>
  <si>
    <t>10/75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</si>
</sst>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i/>
      <sz val="12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rgb="FF000000"/>
      <name val="Calibri"/>
      <scheme val="minor"/>
    </font>
    <font>
      <i/>
      <sz val="12"/>
      <color rgb="FF000000"/>
      <name val="Calibri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8000"/>
        <bgColor rgb="FF000000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79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3" fillId="0" borderId="0" xfId="0" applyFont="1"/>
    <xf numFmtId="0" fontId="4" fillId="4" borderId="0" xfId="0" applyFont="1" applyFill="1"/>
    <xf numFmtId="0" fontId="4" fillId="3" borderId="0" xfId="0" applyFont="1" applyFill="1"/>
    <xf numFmtId="0" fontId="0" fillId="2" borderId="0" xfId="0" applyFont="1" applyFill="1"/>
    <xf numFmtId="0" fontId="0" fillId="0" borderId="0" xfId="0" applyFill="1" applyAlignment="1"/>
    <xf numFmtId="0" fontId="0" fillId="0" borderId="0" xfId="0" applyAlignment="1"/>
    <xf numFmtId="0" fontId="3" fillId="5" borderId="0" xfId="0" applyFont="1" applyFill="1"/>
    <xf numFmtId="0" fontId="6" fillId="0" borderId="0" xfId="0" applyFont="1"/>
    <xf numFmtId="0" fontId="8" fillId="0" borderId="0" xfId="0" applyFont="1"/>
    <xf numFmtId="0" fontId="8" fillId="0" borderId="0" xfId="0" applyFont="1" applyFill="1"/>
    <xf numFmtId="0" fontId="4" fillId="0" borderId="0" xfId="0" applyFont="1" applyFill="1"/>
    <xf numFmtId="0" fontId="8" fillId="0" borderId="0" xfId="0" applyFont="1" applyAlignment="1">
      <alignment horizontal="center"/>
    </xf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8" fillId="0" borderId="0" xfId="0" applyFont="1" applyFill="1" applyAlignment="1">
      <alignment horizontal="center"/>
    </xf>
    <xf numFmtId="0" fontId="0" fillId="12" borderId="0" xfId="0" applyFill="1"/>
    <xf numFmtId="0" fontId="8" fillId="6" borderId="0" xfId="0" applyFont="1" applyFill="1"/>
    <xf numFmtId="0" fontId="5" fillId="0" borderId="0" xfId="0" applyFont="1"/>
    <xf numFmtId="0" fontId="5" fillId="0" borderId="0" xfId="0" applyFont="1" applyFill="1"/>
    <xf numFmtId="0" fontId="10" fillId="0" borderId="0" xfId="0" applyFont="1"/>
    <xf numFmtId="0" fontId="5" fillId="0" borderId="0" xfId="0" applyFont="1" applyFill="1" applyAlignment="1"/>
    <xf numFmtId="0" fontId="0" fillId="0" borderId="1" xfId="0" applyFill="1" applyBorder="1"/>
    <xf numFmtId="49" fontId="0" fillId="0" borderId="0" xfId="0" applyNumberFormat="1" applyFill="1"/>
    <xf numFmtId="0" fontId="0" fillId="0" borderId="0" xfId="0" applyFill="1" applyBorder="1"/>
    <xf numFmtId="0" fontId="6" fillId="0" borderId="0" xfId="0" applyFont="1" applyAlignment="1"/>
    <xf numFmtId="10" fontId="8" fillId="0" borderId="0" xfId="0" applyNumberFormat="1" applyFont="1"/>
    <xf numFmtId="10" fontId="0" fillId="0" borderId="0" xfId="0" applyNumberFormat="1"/>
    <xf numFmtId="10" fontId="5" fillId="0" borderId="0" xfId="0" applyNumberFormat="1" applyFont="1"/>
    <xf numFmtId="10" fontId="6" fillId="0" borderId="0" xfId="0" applyNumberFormat="1" applyFont="1" applyAlignment="1"/>
    <xf numFmtId="10" fontId="6" fillId="0" borderId="0" xfId="0" applyNumberFormat="1" applyFont="1"/>
    <xf numFmtId="10" fontId="0" fillId="0" borderId="0" xfId="0" applyNumberFormat="1" applyFill="1"/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1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14" borderId="0" xfId="0" applyFont="1" applyFill="1"/>
    <xf numFmtId="0" fontId="3" fillId="14" borderId="0" xfId="0" applyFont="1" applyFill="1"/>
    <xf numFmtId="0" fontId="3" fillId="15" borderId="0" xfId="0" applyFont="1" applyFill="1"/>
    <xf numFmtId="0" fontId="3" fillId="16" borderId="0" xfId="0" applyFont="1" applyFill="1"/>
    <xf numFmtId="0" fontId="3" fillId="17" borderId="0" xfId="0" applyFont="1" applyFill="1"/>
    <xf numFmtId="0" fontId="3" fillId="18" borderId="0" xfId="0" applyFont="1" applyFill="1"/>
    <xf numFmtId="0" fontId="3" fillId="19" borderId="0" xfId="0" applyFont="1" applyFill="1"/>
    <xf numFmtId="0" fontId="3" fillId="20" borderId="0" xfId="0" applyFont="1" applyFill="1"/>
    <xf numFmtId="0" fontId="3" fillId="21" borderId="0" xfId="0" applyFont="1" applyFill="1"/>
    <xf numFmtId="0" fontId="4" fillId="21" borderId="0" xfId="0" applyFont="1" applyFill="1"/>
    <xf numFmtId="0" fontId="3" fillId="22" borderId="0" xfId="0" applyFont="1" applyFill="1"/>
    <xf numFmtId="10" fontId="3" fillId="0" borderId="0" xfId="0" applyNumberFormat="1" applyFont="1"/>
    <xf numFmtId="0" fontId="3" fillId="0" borderId="0" xfId="0" applyFont="1" applyFill="1"/>
    <xf numFmtId="0" fontId="10" fillId="0" borderId="0" xfId="0" applyFont="1" applyFill="1"/>
    <xf numFmtId="49" fontId="3" fillId="0" borderId="0" xfId="0" applyNumberFormat="1" applyFont="1"/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9" fillId="20" borderId="0" xfId="0" applyFont="1" applyFill="1" applyAlignment="1">
      <alignment horizontal="center"/>
    </xf>
    <xf numFmtId="0" fontId="9" fillId="14" borderId="0" xfId="0" applyFont="1" applyFill="1" applyAlignment="1">
      <alignment horizontal="center"/>
    </xf>
    <xf numFmtId="0" fontId="9" fillId="15" borderId="0" xfId="0" applyFont="1" applyFill="1" applyAlignment="1">
      <alignment horizontal="center"/>
    </xf>
    <xf numFmtId="0" fontId="9" fillId="16" borderId="0" xfId="0" applyFont="1" applyFill="1" applyAlignment="1">
      <alignment horizontal="center"/>
    </xf>
    <xf numFmtId="0" fontId="9" fillId="17" borderId="0" xfId="0" applyFont="1" applyFill="1" applyAlignment="1">
      <alignment horizontal="center"/>
    </xf>
    <xf numFmtId="0" fontId="9" fillId="18" borderId="0" xfId="0" applyFont="1" applyFill="1" applyAlignment="1">
      <alignment horizontal="center"/>
    </xf>
    <xf numFmtId="0" fontId="9" fillId="19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center"/>
    </xf>
  </cellXfs>
  <cellStyles count="7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54"/>
  <sheetViews>
    <sheetView workbookViewId="0">
      <pane xSplit="1" ySplit="4" topLeftCell="B18" activePane="bottomRight" state="frozen"/>
      <selection pane="topRight" activeCell="B1" sqref="B1"/>
      <selection pane="bottomLeft" activeCell="A5" sqref="A5"/>
      <selection pane="bottomRight" activeCell="A50" sqref="A50:XFD54"/>
    </sheetView>
  </sheetViews>
  <sheetFormatPr defaultColWidth="11" defaultRowHeight="15.75"/>
  <cols>
    <col min="1" max="1" width="23" style="3" customWidth="1"/>
    <col min="2" max="2" width="4" style="3" customWidth="1"/>
    <col min="3" max="3" width="11.625" customWidth="1"/>
    <col min="7" max="8" width="11.625" style="3" customWidth="1"/>
    <col min="19" max="20" width="10.875" style="3"/>
    <col min="28" max="29" width="10.875" style="3"/>
    <col min="59" max="60" width="10.875" style="3"/>
    <col min="65" max="66" width="10.875" style="3"/>
    <col min="72" max="73" width="10.875" style="3"/>
    <col min="82" max="84" width="10.875" style="3"/>
    <col min="86" max="86" width="10.875" style="3"/>
    <col min="88" max="88" width="15.125" customWidth="1"/>
    <col min="89" max="89" width="19.5" style="35" customWidth="1"/>
  </cols>
  <sheetData>
    <row r="1" spans="1:89" s="13" customFormat="1" ht="18.75">
      <c r="A1" s="14" t="s">
        <v>224</v>
      </c>
      <c r="B1" s="14"/>
      <c r="C1" s="66" t="s">
        <v>217</v>
      </c>
      <c r="D1" s="66"/>
      <c r="E1" s="66"/>
      <c r="F1" s="66"/>
      <c r="G1" s="14"/>
      <c r="H1" s="14"/>
      <c r="I1" s="67" t="s">
        <v>228</v>
      </c>
      <c r="J1" s="67"/>
      <c r="K1" s="67"/>
      <c r="L1" s="67"/>
      <c r="M1" s="67"/>
      <c r="N1" s="67"/>
      <c r="O1" s="67"/>
      <c r="P1" s="67"/>
      <c r="Q1" s="67"/>
      <c r="R1" s="67"/>
      <c r="S1" s="14"/>
      <c r="T1" s="14"/>
      <c r="U1" s="68" t="s">
        <v>218</v>
      </c>
      <c r="V1" s="68"/>
      <c r="W1" s="68"/>
      <c r="X1" s="68"/>
      <c r="Y1" s="68"/>
      <c r="Z1" s="68"/>
      <c r="AA1" s="68"/>
      <c r="AB1" s="14"/>
      <c r="AC1" s="14"/>
      <c r="AD1" s="69" t="s">
        <v>223</v>
      </c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14"/>
      <c r="BH1" s="14"/>
      <c r="BI1" s="63" t="s">
        <v>219</v>
      </c>
      <c r="BJ1" s="63"/>
      <c r="BK1" s="63"/>
      <c r="BL1" s="63"/>
      <c r="BM1" s="14"/>
      <c r="BN1" s="14"/>
      <c r="BO1" s="64" t="s">
        <v>220</v>
      </c>
      <c r="BP1" s="64"/>
      <c r="BQ1" s="64"/>
      <c r="BR1" s="64"/>
      <c r="BS1" s="64"/>
      <c r="BT1" s="14"/>
      <c r="BU1" s="14"/>
      <c r="BV1" s="65" t="s">
        <v>222</v>
      </c>
      <c r="BW1" s="65"/>
      <c r="BX1" s="65"/>
      <c r="BY1" s="65"/>
      <c r="BZ1" s="65"/>
      <c r="CA1" s="65"/>
      <c r="CB1" s="65"/>
      <c r="CC1" s="65"/>
      <c r="CD1" s="65"/>
      <c r="CE1" s="14"/>
      <c r="CF1" s="14"/>
      <c r="CG1" s="25" t="s">
        <v>221</v>
      </c>
      <c r="CH1" s="14"/>
      <c r="CK1" s="34"/>
    </row>
    <row r="2" spans="1:89">
      <c r="A2" s="3" t="s">
        <v>225</v>
      </c>
      <c r="C2" s="17" t="s">
        <v>63</v>
      </c>
      <c r="D2" s="17" t="s">
        <v>353</v>
      </c>
      <c r="E2" s="17" t="s">
        <v>118</v>
      </c>
      <c r="F2" s="17" t="s">
        <v>128</v>
      </c>
      <c r="I2" s="18" t="s">
        <v>95</v>
      </c>
      <c r="J2" s="18" t="s">
        <v>100</v>
      </c>
      <c r="K2" s="18" t="s">
        <v>85</v>
      </c>
      <c r="L2" s="18" t="s">
        <v>109</v>
      </c>
      <c r="M2" s="18" t="s">
        <v>180</v>
      </c>
      <c r="N2" s="18" t="s">
        <v>68</v>
      </c>
      <c r="O2" s="18" t="s">
        <v>114</v>
      </c>
      <c r="P2" s="18" t="s">
        <v>126</v>
      </c>
      <c r="Q2" s="18" t="s">
        <v>138</v>
      </c>
      <c r="R2" s="18" t="s">
        <v>71</v>
      </c>
      <c r="U2" s="19" t="s">
        <v>73</v>
      </c>
      <c r="V2" s="19" t="s">
        <v>75</v>
      </c>
      <c r="W2" s="19" t="s">
        <v>79</v>
      </c>
      <c r="X2" s="19" t="s">
        <v>98</v>
      </c>
      <c r="Y2" s="19" t="s">
        <v>102</v>
      </c>
      <c r="Z2" s="19" t="s">
        <v>122</v>
      </c>
      <c r="AA2" s="19" t="s">
        <v>142</v>
      </c>
      <c r="AD2" s="20" t="s">
        <v>81</v>
      </c>
      <c r="AE2" s="20" t="s">
        <v>198</v>
      </c>
      <c r="AF2" s="20" t="s">
        <v>83</v>
      </c>
      <c r="AG2" s="20" t="s">
        <v>172</v>
      </c>
      <c r="AH2" s="20" t="s">
        <v>186</v>
      </c>
      <c r="AI2" s="20" t="s">
        <v>188</v>
      </c>
      <c r="AJ2" s="20" t="s">
        <v>190</v>
      </c>
      <c r="AK2" s="20" t="s">
        <v>200</v>
      </c>
      <c r="AL2" s="20" t="s">
        <v>213</v>
      </c>
      <c r="AM2" s="20" t="s">
        <v>215</v>
      </c>
      <c r="AN2" s="20" t="s">
        <v>91</v>
      </c>
      <c r="AO2" s="20" t="s">
        <v>157</v>
      </c>
      <c r="AP2" s="20" t="s">
        <v>160</v>
      </c>
      <c r="AQ2" s="20" t="s">
        <v>162</v>
      </c>
      <c r="AR2" s="20" t="s">
        <v>116</v>
      </c>
      <c r="AS2" s="20" t="s">
        <v>140</v>
      </c>
      <c r="AT2" s="20" t="s">
        <v>168</v>
      </c>
      <c r="AU2" s="20" t="s">
        <v>155</v>
      </c>
      <c r="AV2" s="20" t="s">
        <v>164</v>
      </c>
      <c r="AW2" s="20" t="s">
        <v>105</v>
      </c>
      <c r="AX2" s="20" t="s">
        <v>170</v>
      </c>
      <c r="AY2" s="20" t="s">
        <v>176</v>
      </c>
      <c r="AZ2" s="20" t="s">
        <v>182</v>
      </c>
      <c r="BA2" s="20" t="s">
        <v>166</v>
      </c>
      <c r="BB2" s="20" t="s">
        <v>178</v>
      </c>
      <c r="BC2" s="20" t="s">
        <v>209</v>
      </c>
      <c r="BD2" s="20" t="s">
        <v>211</v>
      </c>
      <c r="BE2" s="20" t="s">
        <v>203</v>
      </c>
      <c r="BF2" s="20" t="s">
        <v>205</v>
      </c>
      <c r="BI2" s="21" t="s">
        <v>87</v>
      </c>
      <c r="BJ2" s="21" t="s">
        <v>89</v>
      </c>
      <c r="BK2" s="21" t="s">
        <v>134</v>
      </c>
      <c r="BL2" s="21" t="s">
        <v>184</v>
      </c>
      <c r="BO2" s="22" t="s">
        <v>107</v>
      </c>
      <c r="BP2" s="22" t="s">
        <v>124</v>
      </c>
      <c r="BQ2" s="22" t="s">
        <v>112</v>
      </c>
      <c r="BR2" s="22" t="s">
        <v>149</v>
      </c>
      <c r="BS2" s="22" t="s">
        <v>153</v>
      </c>
      <c r="BV2" s="24" t="s">
        <v>130</v>
      </c>
      <c r="BW2" s="24" t="s">
        <v>132</v>
      </c>
      <c r="BX2" s="24" t="s">
        <v>136</v>
      </c>
      <c r="BY2" s="24" t="s">
        <v>147</v>
      </c>
      <c r="BZ2" s="24" t="s">
        <v>174</v>
      </c>
      <c r="CA2" s="24" t="s">
        <v>192</v>
      </c>
      <c r="CB2" s="24" t="s">
        <v>194</v>
      </c>
      <c r="CC2" s="24" t="s">
        <v>70</v>
      </c>
      <c r="CD2" s="24" t="s">
        <v>196</v>
      </c>
      <c r="CG2" s="17" t="s">
        <v>120</v>
      </c>
    </row>
    <row r="3" spans="1:89" s="10" customFormat="1" ht="15" customHeight="1">
      <c r="A3" s="9" t="s">
        <v>226</v>
      </c>
      <c r="B3" s="9"/>
      <c r="C3" s="10" t="s">
        <v>232</v>
      </c>
      <c r="D3" s="10" t="s">
        <v>146</v>
      </c>
      <c r="E3" s="10" t="s">
        <v>119</v>
      </c>
      <c r="F3" s="10" t="s">
        <v>129</v>
      </c>
      <c r="G3" s="9"/>
      <c r="H3" s="9"/>
      <c r="I3" s="10" t="s">
        <v>231</v>
      </c>
      <c r="J3" s="10" t="s">
        <v>101</v>
      </c>
      <c r="K3" s="10" t="s">
        <v>86</v>
      </c>
      <c r="L3" s="10" t="s">
        <v>110</v>
      </c>
      <c r="M3" s="10" t="s">
        <v>181</v>
      </c>
      <c r="N3" s="10" t="s">
        <v>69</v>
      </c>
      <c r="O3" s="10" t="s">
        <v>115</v>
      </c>
      <c r="P3" s="10" t="s">
        <v>127</v>
      </c>
      <c r="Q3" s="10" t="s">
        <v>139</v>
      </c>
      <c r="R3" s="10" t="s">
        <v>72</v>
      </c>
      <c r="S3" s="9"/>
      <c r="T3" s="9"/>
      <c r="U3" s="10" t="s">
        <v>74</v>
      </c>
      <c r="V3" s="10" t="s">
        <v>76</v>
      </c>
      <c r="W3" s="10" t="s">
        <v>80</v>
      </c>
      <c r="X3" s="10" t="s">
        <v>99</v>
      </c>
      <c r="Y3" s="10" t="s">
        <v>103</v>
      </c>
      <c r="Z3" s="10" t="s">
        <v>123</v>
      </c>
      <c r="AA3" s="10" t="s">
        <v>143</v>
      </c>
      <c r="AB3" s="9"/>
      <c r="AC3" s="9"/>
      <c r="AD3" s="10" t="s">
        <v>82</v>
      </c>
      <c r="AE3" s="9" t="s">
        <v>199</v>
      </c>
      <c r="AF3" s="10" t="s">
        <v>84</v>
      </c>
      <c r="AG3" s="10" t="s">
        <v>173</v>
      </c>
      <c r="AH3" s="10" t="s">
        <v>187</v>
      </c>
      <c r="AI3" s="10" t="s">
        <v>189</v>
      </c>
      <c r="AJ3" s="10" t="s">
        <v>191</v>
      </c>
      <c r="AK3" s="9" t="s">
        <v>201</v>
      </c>
      <c r="AL3" s="9" t="s">
        <v>214</v>
      </c>
      <c r="AM3" s="9" t="s">
        <v>216</v>
      </c>
      <c r="AN3" s="10" t="s">
        <v>92</v>
      </c>
      <c r="AO3" s="10" t="s">
        <v>158</v>
      </c>
      <c r="AP3" s="10" t="s">
        <v>161</v>
      </c>
      <c r="AQ3" s="10" t="s">
        <v>163</v>
      </c>
      <c r="AR3" s="10" t="s">
        <v>117</v>
      </c>
      <c r="AS3" s="10" t="s">
        <v>141</v>
      </c>
      <c r="AT3" s="10" t="s">
        <v>169</v>
      </c>
      <c r="AU3" s="10" t="s">
        <v>156</v>
      </c>
      <c r="AV3" s="10" t="s">
        <v>165</v>
      </c>
      <c r="AW3" s="10" t="s">
        <v>106</v>
      </c>
      <c r="AX3" s="10" t="s">
        <v>171</v>
      </c>
      <c r="AY3" s="10" t="s">
        <v>177</v>
      </c>
      <c r="AZ3" s="10" t="s">
        <v>183</v>
      </c>
      <c r="BA3" s="10" t="s">
        <v>167</v>
      </c>
      <c r="BB3" s="10" t="s">
        <v>179</v>
      </c>
      <c r="BC3" s="9" t="s">
        <v>210</v>
      </c>
      <c r="BD3" s="9" t="s">
        <v>212</v>
      </c>
      <c r="BE3" s="9" t="s">
        <v>204</v>
      </c>
      <c r="BF3" s="9" t="s">
        <v>206</v>
      </c>
      <c r="BG3" s="9"/>
      <c r="BH3" s="9"/>
      <c r="BI3" s="10" t="s">
        <v>88</v>
      </c>
      <c r="BJ3" s="10" t="s">
        <v>90</v>
      </c>
      <c r="BK3" s="10" t="s">
        <v>135</v>
      </c>
      <c r="BL3" s="10" t="s">
        <v>185</v>
      </c>
      <c r="BM3" s="9"/>
      <c r="BN3" s="9"/>
      <c r="BO3" s="10" t="s">
        <v>108</v>
      </c>
      <c r="BP3" s="10" t="s">
        <v>125</v>
      </c>
      <c r="BQ3" s="10" t="s">
        <v>113</v>
      </c>
      <c r="BR3" s="10" t="s">
        <v>150</v>
      </c>
      <c r="BS3" s="10" t="s">
        <v>154</v>
      </c>
      <c r="BT3" s="9"/>
      <c r="BU3" s="9"/>
      <c r="BV3" s="10" t="s">
        <v>131</v>
      </c>
      <c r="BW3" s="10" t="s">
        <v>133</v>
      </c>
      <c r="BX3" s="10" t="s">
        <v>137</v>
      </c>
      <c r="BY3" s="10" t="s">
        <v>148</v>
      </c>
      <c r="BZ3" s="10" t="s">
        <v>175</v>
      </c>
      <c r="CA3" s="10" t="s">
        <v>193</v>
      </c>
      <c r="CB3" s="10" t="s">
        <v>195</v>
      </c>
      <c r="CC3" s="10" t="s">
        <v>202</v>
      </c>
      <c r="CD3" s="9" t="s">
        <v>197</v>
      </c>
      <c r="CE3" s="9"/>
      <c r="CF3" s="9"/>
      <c r="CG3" s="10" t="s">
        <v>121</v>
      </c>
      <c r="CH3" s="9"/>
      <c r="CJ3" s="33" t="s">
        <v>312</v>
      </c>
      <c r="CK3" s="37" t="s">
        <v>313</v>
      </c>
    </row>
    <row r="4" spans="1:89" s="26" customFormat="1">
      <c r="A4" s="27" t="s">
        <v>227</v>
      </c>
      <c r="B4" s="27"/>
      <c r="C4" s="26">
        <v>95</v>
      </c>
      <c r="D4" s="26">
        <v>30</v>
      </c>
      <c r="E4" s="26">
        <v>15</v>
      </c>
      <c r="F4" s="26">
        <v>5</v>
      </c>
      <c r="G4" s="27" t="s">
        <v>291</v>
      </c>
      <c r="H4" s="27"/>
      <c r="I4" s="26">
        <v>100</v>
      </c>
      <c r="J4" s="26">
        <v>15</v>
      </c>
      <c r="K4" s="26">
        <v>25</v>
      </c>
      <c r="L4" s="26">
        <v>15</v>
      </c>
      <c r="M4" s="26">
        <v>25</v>
      </c>
      <c r="N4" s="26">
        <v>10</v>
      </c>
      <c r="O4" s="26">
        <v>15</v>
      </c>
      <c r="P4" s="26">
        <v>5</v>
      </c>
      <c r="Q4" s="26">
        <v>5</v>
      </c>
      <c r="R4" s="26">
        <v>20</v>
      </c>
      <c r="S4" s="27" t="s">
        <v>291</v>
      </c>
      <c r="T4" s="27"/>
      <c r="U4" s="26">
        <v>10</v>
      </c>
      <c r="V4" s="26">
        <v>30</v>
      </c>
      <c r="W4" s="26">
        <v>5</v>
      </c>
      <c r="X4" s="26">
        <v>15</v>
      </c>
      <c r="Y4" s="26">
        <v>20</v>
      </c>
      <c r="Z4" s="26">
        <v>10</v>
      </c>
      <c r="AA4" s="26">
        <v>10</v>
      </c>
      <c r="AB4" s="27" t="s">
        <v>291</v>
      </c>
      <c r="AC4" s="27"/>
      <c r="AD4" s="26">
        <v>25</v>
      </c>
      <c r="AE4" s="26">
        <v>5</v>
      </c>
      <c r="AF4" s="26">
        <v>10</v>
      </c>
      <c r="AG4" s="26">
        <v>10</v>
      </c>
      <c r="AH4" s="26">
        <v>10</v>
      </c>
      <c r="AI4" s="26">
        <v>10</v>
      </c>
      <c r="AJ4" s="26">
        <v>10</v>
      </c>
      <c r="AK4" s="26">
        <v>10</v>
      </c>
      <c r="AL4" s="26">
        <v>10</v>
      </c>
      <c r="AM4" s="26">
        <v>10</v>
      </c>
      <c r="AN4" s="26">
        <v>15</v>
      </c>
      <c r="AO4" s="26">
        <v>15</v>
      </c>
      <c r="AP4" s="26">
        <v>10</v>
      </c>
      <c r="AQ4" s="26">
        <v>10</v>
      </c>
      <c r="AR4" s="26">
        <v>10</v>
      </c>
      <c r="AS4" s="26">
        <v>10</v>
      </c>
      <c r="AT4" s="26">
        <v>15</v>
      </c>
      <c r="AU4" s="26">
        <v>45</v>
      </c>
      <c r="AV4" s="26">
        <v>30</v>
      </c>
      <c r="AW4" s="26">
        <v>30</v>
      </c>
      <c r="AX4" s="26">
        <v>15</v>
      </c>
      <c r="AY4" s="26">
        <v>20</v>
      </c>
      <c r="AZ4" s="26">
        <v>15</v>
      </c>
      <c r="BA4" s="26">
        <v>10</v>
      </c>
      <c r="BB4" s="26">
        <v>10</v>
      </c>
      <c r="BC4" s="26">
        <v>10</v>
      </c>
      <c r="BD4" s="26">
        <v>10</v>
      </c>
      <c r="BE4" s="26">
        <v>10</v>
      </c>
      <c r="BF4" s="26">
        <v>10</v>
      </c>
      <c r="BG4" s="27" t="s">
        <v>291</v>
      </c>
      <c r="BH4" s="27"/>
      <c r="BI4" s="26">
        <v>10</v>
      </c>
      <c r="BJ4" s="26">
        <v>5</v>
      </c>
      <c r="BK4" s="26">
        <v>10</v>
      </c>
      <c r="BL4" s="26">
        <v>15</v>
      </c>
      <c r="BM4" s="27" t="s">
        <v>291</v>
      </c>
      <c r="BN4" s="27"/>
      <c r="BO4" s="26">
        <v>10</v>
      </c>
      <c r="BP4" s="26">
        <v>25</v>
      </c>
      <c r="BQ4" s="26">
        <v>5</v>
      </c>
      <c r="BR4" s="26">
        <v>15</v>
      </c>
      <c r="BS4" s="26">
        <v>15</v>
      </c>
      <c r="BT4" s="27" t="s">
        <v>291</v>
      </c>
      <c r="BU4" s="27"/>
      <c r="BV4" s="26">
        <v>5</v>
      </c>
      <c r="BW4" s="26">
        <v>5</v>
      </c>
      <c r="BX4" s="26">
        <v>5</v>
      </c>
      <c r="BY4" s="26">
        <v>10</v>
      </c>
      <c r="BZ4" s="26">
        <v>10</v>
      </c>
      <c r="CA4" s="26">
        <v>10</v>
      </c>
      <c r="CB4" s="26">
        <v>10</v>
      </c>
      <c r="CC4" s="26">
        <v>20</v>
      </c>
      <c r="CD4" s="27">
        <v>20</v>
      </c>
      <c r="CE4" s="27" t="s">
        <v>291</v>
      </c>
      <c r="CF4" s="27"/>
      <c r="CG4" s="26">
        <v>20</v>
      </c>
      <c r="CH4" s="27" t="s">
        <v>291</v>
      </c>
      <c r="CK4" s="36" t="s">
        <v>314</v>
      </c>
    </row>
    <row r="5" spans="1:89" s="3" customFormat="1">
      <c r="CI5" s="39"/>
    </row>
    <row r="6" spans="1:89">
      <c r="A6" s="3" t="s">
        <v>0</v>
      </c>
      <c r="C6" s="1" t="s">
        <v>65</v>
      </c>
      <c r="D6" s="1" t="s">
        <v>65</v>
      </c>
      <c r="E6" s="1" t="s">
        <v>65</v>
      </c>
      <c r="F6" s="1" t="s">
        <v>65</v>
      </c>
      <c r="G6" s="3" t="s">
        <v>233</v>
      </c>
      <c r="I6" s="1" t="s">
        <v>65</v>
      </c>
      <c r="J6" s="1" t="s">
        <v>65</v>
      </c>
      <c r="K6" s="1" t="s">
        <v>65</v>
      </c>
      <c r="L6" s="1" t="s">
        <v>65</v>
      </c>
      <c r="M6" s="1" t="s">
        <v>65</v>
      </c>
      <c r="N6" s="2" t="s">
        <v>65</v>
      </c>
      <c r="O6" s="1" t="s">
        <v>65</v>
      </c>
      <c r="P6" s="1" t="s">
        <v>65</v>
      </c>
      <c r="Q6" s="1" t="s">
        <v>65</v>
      </c>
      <c r="R6" s="1" t="s">
        <v>65</v>
      </c>
      <c r="S6" s="3" t="s">
        <v>237</v>
      </c>
      <c r="U6" s="2" t="s">
        <v>65</v>
      </c>
      <c r="V6" s="1" t="s">
        <v>65</v>
      </c>
      <c r="W6" s="1" t="s">
        <v>65</v>
      </c>
      <c r="X6" s="1" t="s">
        <v>65</v>
      </c>
      <c r="Y6" s="1" t="s">
        <v>65</v>
      </c>
      <c r="Z6" s="2" t="s">
        <v>65</v>
      </c>
      <c r="AA6" s="1" t="s">
        <v>65</v>
      </c>
      <c r="AB6" s="3" t="s">
        <v>256</v>
      </c>
      <c r="AD6" s="2" t="s">
        <v>65</v>
      </c>
      <c r="AE6" s="2" t="s">
        <v>65</v>
      </c>
      <c r="AF6" s="1" t="s">
        <v>65</v>
      </c>
      <c r="AG6" s="2" t="s">
        <v>65</v>
      </c>
      <c r="AH6" s="1" t="s">
        <v>65</v>
      </c>
      <c r="AI6" s="1" t="s">
        <v>65</v>
      </c>
      <c r="AJ6" s="2" t="s">
        <v>65</v>
      </c>
      <c r="AK6" s="1" t="s">
        <v>65</v>
      </c>
      <c r="AL6" s="1" t="s">
        <v>65</v>
      </c>
      <c r="AM6" s="1" t="s">
        <v>65</v>
      </c>
      <c r="AN6" s="1" t="s">
        <v>65</v>
      </c>
      <c r="AO6" s="1" t="s">
        <v>65</v>
      </c>
      <c r="AP6" s="1" t="s">
        <v>65</v>
      </c>
      <c r="AQ6" s="1" t="s">
        <v>65</v>
      </c>
      <c r="AR6" s="1" t="s">
        <v>65</v>
      </c>
      <c r="AS6" s="1" t="s">
        <v>65</v>
      </c>
      <c r="AT6" s="1" t="s">
        <v>65</v>
      </c>
      <c r="AU6" s="1" t="s">
        <v>65</v>
      </c>
      <c r="AV6" s="1" t="s">
        <v>65</v>
      </c>
      <c r="AW6" s="1" t="s">
        <v>65</v>
      </c>
      <c r="AX6" s="1" t="s">
        <v>65</v>
      </c>
      <c r="AY6" s="1" t="s">
        <v>65</v>
      </c>
      <c r="AZ6" s="2" t="s">
        <v>65</v>
      </c>
      <c r="BA6" s="2" t="s">
        <v>65</v>
      </c>
      <c r="BB6" s="2" t="s">
        <v>65</v>
      </c>
      <c r="BC6" s="1" t="s">
        <v>65</v>
      </c>
      <c r="BD6" s="1" t="s">
        <v>65</v>
      </c>
      <c r="BE6" s="1" t="s">
        <v>65</v>
      </c>
      <c r="BF6" s="1" t="s">
        <v>65</v>
      </c>
      <c r="BG6" s="3" t="s">
        <v>265</v>
      </c>
      <c r="BI6" s="2" t="s">
        <v>65</v>
      </c>
      <c r="BJ6" s="2" t="s">
        <v>65</v>
      </c>
      <c r="BK6" s="2" t="s">
        <v>65</v>
      </c>
      <c r="BL6" s="2" t="s">
        <v>65</v>
      </c>
      <c r="BM6" s="3" t="s">
        <v>292</v>
      </c>
      <c r="BO6" s="2" t="s">
        <v>65</v>
      </c>
      <c r="BP6" s="2" t="s">
        <v>65</v>
      </c>
      <c r="BQ6" s="2" t="s">
        <v>65</v>
      </c>
      <c r="BR6" s="2" t="s">
        <v>65</v>
      </c>
      <c r="BS6" s="2" t="s">
        <v>65</v>
      </c>
      <c r="BT6" s="3" t="s">
        <v>297</v>
      </c>
      <c r="BV6" s="2" t="s">
        <v>65</v>
      </c>
      <c r="BW6" s="2" t="s">
        <v>65</v>
      </c>
      <c r="BX6" s="2" t="s">
        <v>65</v>
      </c>
      <c r="BY6" s="2" t="s">
        <v>65</v>
      </c>
      <c r="BZ6" s="2" t="s">
        <v>65</v>
      </c>
      <c r="CA6" s="2" t="s">
        <v>65</v>
      </c>
      <c r="CB6" s="2" t="s">
        <v>65</v>
      </c>
      <c r="CC6" s="1" t="s">
        <v>65</v>
      </c>
      <c r="CD6" s="1" t="s">
        <v>65</v>
      </c>
      <c r="CE6" s="3" t="s">
        <v>303</v>
      </c>
      <c r="CG6" s="1" t="s">
        <v>66</v>
      </c>
      <c r="CH6" s="3" t="s">
        <v>311</v>
      </c>
      <c r="CJ6">
        <f>280/1115</f>
        <v>0.25112107623318386</v>
      </c>
      <c r="CK6" s="35">
        <f>CJ6+0.1</f>
        <v>0.35112107623318389</v>
      </c>
    </row>
    <row r="7" spans="1:89">
      <c r="A7" s="3" t="s">
        <v>2</v>
      </c>
      <c r="C7" s="1" t="s">
        <v>65</v>
      </c>
      <c r="D7" s="1" t="s">
        <v>65</v>
      </c>
      <c r="E7" s="1" t="s">
        <v>65</v>
      </c>
      <c r="F7" s="1" t="s">
        <v>65</v>
      </c>
      <c r="G7" s="3" t="s">
        <v>233</v>
      </c>
      <c r="I7" s="1" t="s">
        <v>65</v>
      </c>
      <c r="J7" s="1" t="s">
        <v>65</v>
      </c>
      <c r="K7" s="4" t="s">
        <v>67</v>
      </c>
      <c r="L7" s="2" t="s">
        <v>66</v>
      </c>
      <c r="M7" s="2" t="s">
        <v>66</v>
      </c>
      <c r="N7" s="2" t="s">
        <v>65</v>
      </c>
      <c r="O7" s="1" t="s">
        <v>65</v>
      </c>
      <c r="P7" s="1" t="s">
        <v>65</v>
      </c>
      <c r="Q7" s="4" t="s">
        <v>67</v>
      </c>
      <c r="R7" s="1" t="s">
        <v>65</v>
      </c>
      <c r="S7" s="3" t="s">
        <v>240</v>
      </c>
      <c r="U7" s="2" t="s">
        <v>65</v>
      </c>
      <c r="V7" s="2" t="s">
        <v>66</v>
      </c>
      <c r="W7" s="1" t="s">
        <v>65</v>
      </c>
      <c r="X7" s="1" t="s">
        <v>65</v>
      </c>
      <c r="Y7" s="1" t="s">
        <v>65</v>
      </c>
      <c r="Z7" s="2" t="s">
        <v>65</v>
      </c>
      <c r="AA7" s="1" t="s">
        <v>65</v>
      </c>
      <c r="AB7" s="3" t="s">
        <v>257</v>
      </c>
      <c r="AD7" s="2" t="s">
        <v>65</v>
      </c>
      <c r="AE7" s="2" t="s">
        <v>65</v>
      </c>
      <c r="AF7" s="1" t="s">
        <v>65</v>
      </c>
      <c r="AG7" s="2" t="s">
        <v>65</v>
      </c>
      <c r="AH7" s="2" t="s">
        <v>66</v>
      </c>
      <c r="AI7" s="2" t="s">
        <v>66</v>
      </c>
      <c r="AJ7" s="2" t="s">
        <v>65</v>
      </c>
      <c r="AK7" s="1" t="s">
        <v>65</v>
      </c>
      <c r="AL7" s="1" t="s">
        <v>65</v>
      </c>
      <c r="AM7" s="2" t="s">
        <v>66</v>
      </c>
      <c r="AN7" s="1" t="s">
        <v>65</v>
      </c>
      <c r="AO7" s="2" t="s">
        <v>66</v>
      </c>
      <c r="AP7" s="2" t="s">
        <v>66</v>
      </c>
      <c r="AQ7" s="2" t="s">
        <v>66</v>
      </c>
      <c r="AR7" s="1" t="s">
        <v>65</v>
      </c>
      <c r="AS7" s="2" t="s">
        <v>66</v>
      </c>
      <c r="AT7" s="1" t="s">
        <v>65</v>
      </c>
      <c r="AU7" s="1" t="s">
        <v>65</v>
      </c>
      <c r="AV7" s="2" t="s">
        <v>66</v>
      </c>
      <c r="AW7" s="1" t="s">
        <v>65</v>
      </c>
      <c r="AX7" s="2" t="s">
        <v>66</v>
      </c>
      <c r="AY7" s="1" t="s">
        <v>65</v>
      </c>
      <c r="AZ7" s="2" t="s">
        <v>65</v>
      </c>
      <c r="BA7" s="4" t="s">
        <v>67</v>
      </c>
      <c r="BB7" s="2" t="s">
        <v>65</v>
      </c>
      <c r="BC7" s="1" t="s">
        <v>65</v>
      </c>
      <c r="BD7" s="1" t="s">
        <v>65</v>
      </c>
      <c r="BE7" s="1" t="s">
        <v>65</v>
      </c>
      <c r="BF7" s="1" t="s">
        <v>65</v>
      </c>
      <c r="BG7" s="3" t="s">
        <v>266</v>
      </c>
      <c r="BI7" s="2" t="s">
        <v>65</v>
      </c>
      <c r="BJ7" s="2" t="s">
        <v>65</v>
      </c>
      <c r="BK7" s="2" t="s">
        <v>65</v>
      </c>
      <c r="BL7" s="2" t="s">
        <v>65</v>
      </c>
      <c r="BM7" s="3" t="s">
        <v>292</v>
      </c>
      <c r="BO7" s="2" t="s">
        <v>65</v>
      </c>
      <c r="BP7" s="1" t="s">
        <v>66</v>
      </c>
      <c r="BQ7" s="2" t="s">
        <v>65</v>
      </c>
      <c r="BR7" s="4" t="s">
        <v>67</v>
      </c>
      <c r="BS7" s="2" t="s">
        <v>65</v>
      </c>
      <c r="BT7" s="15" t="s">
        <v>298</v>
      </c>
      <c r="BU7" s="15"/>
      <c r="BV7" s="2" t="s">
        <v>65</v>
      </c>
      <c r="BW7" s="2" t="s">
        <v>65</v>
      </c>
      <c r="BX7" s="2" t="s">
        <v>65</v>
      </c>
      <c r="BY7" s="2" t="s">
        <v>65</v>
      </c>
      <c r="BZ7" s="2" t="s">
        <v>65</v>
      </c>
      <c r="CA7" s="2" t="s">
        <v>65</v>
      </c>
      <c r="CB7" s="2" t="s">
        <v>65</v>
      </c>
      <c r="CC7" s="1" t="s">
        <v>65</v>
      </c>
      <c r="CD7" s="1" t="s">
        <v>65</v>
      </c>
      <c r="CE7" s="3" t="s">
        <v>303</v>
      </c>
      <c r="CG7" s="7" t="s">
        <v>65</v>
      </c>
      <c r="CH7" s="3" t="s">
        <v>294</v>
      </c>
      <c r="CJ7">
        <f>440/1060</f>
        <v>0.41509433962264153</v>
      </c>
      <c r="CK7" s="35">
        <f t="shared" ref="CK7:CK47" si="0">CJ7+0.1</f>
        <v>0.51509433962264151</v>
      </c>
    </row>
    <row r="8" spans="1:89">
      <c r="A8" s="3" t="s">
        <v>1</v>
      </c>
      <c r="C8" s="1" t="s">
        <v>65</v>
      </c>
      <c r="D8" s="1" t="s">
        <v>65</v>
      </c>
      <c r="E8" s="1" t="s">
        <v>65</v>
      </c>
      <c r="F8" s="1" t="s">
        <v>65</v>
      </c>
      <c r="G8" s="3" t="s">
        <v>233</v>
      </c>
      <c r="I8" s="1" t="s">
        <v>65</v>
      </c>
      <c r="J8" s="1" t="s">
        <v>65</v>
      </c>
      <c r="K8" s="1" t="s">
        <v>65</v>
      </c>
      <c r="L8" s="1" t="s">
        <v>65</v>
      </c>
      <c r="M8" s="1" t="s">
        <v>65</v>
      </c>
      <c r="N8" s="2" t="s">
        <v>65</v>
      </c>
      <c r="O8" s="1" t="s">
        <v>65</v>
      </c>
      <c r="P8" s="1" t="s">
        <v>65</v>
      </c>
      <c r="Q8" s="1" t="s">
        <v>65</v>
      </c>
      <c r="R8" s="1" t="s">
        <v>65</v>
      </c>
      <c r="S8" s="3" t="s">
        <v>237</v>
      </c>
      <c r="U8" s="2" t="s">
        <v>65</v>
      </c>
      <c r="V8" s="1" t="s">
        <v>65</v>
      </c>
      <c r="W8" s="1" t="s">
        <v>65</v>
      </c>
      <c r="X8" s="1" t="s">
        <v>65</v>
      </c>
      <c r="Y8" s="1" t="s">
        <v>65</v>
      </c>
      <c r="Z8" s="2" t="s">
        <v>65</v>
      </c>
      <c r="AA8" s="1" t="s">
        <v>65</v>
      </c>
      <c r="AB8" s="3" t="s">
        <v>256</v>
      </c>
      <c r="AD8" s="2" t="s">
        <v>65</v>
      </c>
      <c r="AE8" s="2" t="s">
        <v>65</v>
      </c>
      <c r="AF8" s="1" t="s">
        <v>65</v>
      </c>
      <c r="AG8" s="2" t="s">
        <v>65</v>
      </c>
      <c r="AH8" s="1" t="s">
        <v>65</v>
      </c>
      <c r="AI8" s="1" t="s">
        <v>65</v>
      </c>
      <c r="AJ8" s="2" t="s">
        <v>65</v>
      </c>
      <c r="AK8" s="1" t="s">
        <v>65</v>
      </c>
      <c r="AL8" s="1" t="s">
        <v>65</v>
      </c>
      <c r="AM8" s="1" t="s">
        <v>65</v>
      </c>
      <c r="AN8" s="1" t="s">
        <v>65</v>
      </c>
      <c r="AO8" s="1" t="s">
        <v>65</v>
      </c>
      <c r="AP8" s="1" t="s">
        <v>65</v>
      </c>
      <c r="AQ8" s="1" t="s">
        <v>65</v>
      </c>
      <c r="AR8" s="1" t="s">
        <v>65</v>
      </c>
      <c r="AS8" s="1" t="s">
        <v>65</v>
      </c>
      <c r="AT8" s="1" t="s">
        <v>65</v>
      </c>
      <c r="AU8" s="1" t="s">
        <v>65</v>
      </c>
      <c r="AV8" s="1" t="s">
        <v>65</v>
      </c>
      <c r="AW8" s="1" t="s">
        <v>65</v>
      </c>
      <c r="AX8" s="1" t="s">
        <v>65</v>
      </c>
      <c r="AY8" s="1" t="s">
        <v>65</v>
      </c>
      <c r="AZ8" s="2" t="s">
        <v>65</v>
      </c>
      <c r="BA8" s="2" t="s">
        <v>65</v>
      </c>
      <c r="BB8" s="2" t="s">
        <v>65</v>
      </c>
      <c r="BC8" s="1" t="s">
        <v>65</v>
      </c>
      <c r="BD8" s="1" t="s">
        <v>65</v>
      </c>
      <c r="BE8" s="1" t="s">
        <v>65</v>
      </c>
      <c r="BF8" s="1" t="s">
        <v>65</v>
      </c>
      <c r="BG8" s="3" t="s">
        <v>265</v>
      </c>
      <c r="BI8" s="2" t="s">
        <v>65</v>
      </c>
      <c r="BJ8" s="2" t="s">
        <v>65</v>
      </c>
      <c r="BK8" s="2" t="s">
        <v>65</v>
      </c>
      <c r="BL8" s="2" t="s">
        <v>65</v>
      </c>
      <c r="BM8" s="3" t="s">
        <v>292</v>
      </c>
      <c r="BO8" s="2" t="s">
        <v>65</v>
      </c>
      <c r="BP8" s="2" t="s">
        <v>65</v>
      </c>
      <c r="BQ8" s="2" t="s">
        <v>65</v>
      </c>
      <c r="BR8" s="2" t="s">
        <v>65</v>
      </c>
      <c r="BS8" s="2" t="s">
        <v>65</v>
      </c>
      <c r="BT8" s="3" t="s">
        <v>297</v>
      </c>
      <c r="BV8" s="2" t="s">
        <v>65</v>
      </c>
      <c r="BW8" s="2" t="s">
        <v>65</v>
      </c>
      <c r="BX8" s="2" t="s">
        <v>65</v>
      </c>
      <c r="BY8" s="2" t="s">
        <v>65</v>
      </c>
      <c r="BZ8" s="2" t="s">
        <v>65</v>
      </c>
      <c r="CA8" s="2" t="s">
        <v>65</v>
      </c>
      <c r="CB8" s="2" t="s">
        <v>65</v>
      </c>
      <c r="CC8" s="1" t="s">
        <v>65</v>
      </c>
      <c r="CD8" s="1" t="s">
        <v>65</v>
      </c>
      <c r="CE8" s="3" t="s">
        <v>303</v>
      </c>
      <c r="CG8" s="2" t="s">
        <v>65</v>
      </c>
      <c r="CH8" s="3" t="s">
        <v>294</v>
      </c>
      <c r="CJ8">
        <f>300/1115</f>
        <v>0.26905829596412556</v>
      </c>
      <c r="CK8" s="35">
        <f t="shared" si="0"/>
        <v>0.36905829596412554</v>
      </c>
    </row>
    <row r="9" spans="1:89">
      <c r="A9" s="3" t="s">
        <v>3</v>
      </c>
      <c r="C9" s="1" t="s">
        <v>65</v>
      </c>
      <c r="D9" s="1" t="s">
        <v>65</v>
      </c>
      <c r="E9" s="1" t="s">
        <v>65</v>
      </c>
      <c r="F9" s="1" t="s">
        <v>65</v>
      </c>
      <c r="G9" s="3" t="s">
        <v>233</v>
      </c>
      <c r="I9" s="1" t="s">
        <v>65</v>
      </c>
      <c r="J9" s="1" t="s">
        <v>65</v>
      </c>
      <c r="K9" s="1" t="s">
        <v>65</v>
      </c>
      <c r="L9" s="4" t="s">
        <v>67</v>
      </c>
      <c r="M9" s="1" t="s">
        <v>65</v>
      </c>
      <c r="N9" s="2" t="s">
        <v>65</v>
      </c>
      <c r="O9" s="1" t="s">
        <v>65</v>
      </c>
      <c r="P9" s="1" t="s">
        <v>65</v>
      </c>
      <c r="Q9" s="1" t="s">
        <v>65</v>
      </c>
      <c r="R9" s="1" t="s">
        <v>65</v>
      </c>
      <c r="S9" s="3" t="s">
        <v>241</v>
      </c>
      <c r="U9" s="2" t="s">
        <v>65</v>
      </c>
      <c r="V9" s="2" t="s">
        <v>66</v>
      </c>
      <c r="W9" s="1" t="s">
        <v>65</v>
      </c>
      <c r="X9" s="1" t="s">
        <v>65</v>
      </c>
      <c r="Y9" s="1" t="s">
        <v>65</v>
      </c>
      <c r="Z9" s="2" t="s">
        <v>65</v>
      </c>
      <c r="AA9" s="4" t="s">
        <v>67</v>
      </c>
      <c r="AB9" s="3" t="s">
        <v>258</v>
      </c>
      <c r="AD9" s="2" t="s">
        <v>65</v>
      </c>
      <c r="AE9" s="2" t="s">
        <v>65</v>
      </c>
      <c r="AF9" s="1" t="s">
        <v>65</v>
      </c>
      <c r="AG9" s="2" t="s">
        <v>65</v>
      </c>
      <c r="AH9" s="4" t="s">
        <v>67</v>
      </c>
      <c r="AI9" s="2" t="s">
        <v>66</v>
      </c>
      <c r="AJ9" s="2" t="s">
        <v>65</v>
      </c>
      <c r="AK9" s="4" t="s">
        <v>67</v>
      </c>
      <c r="AL9" s="1" t="s">
        <v>65</v>
      </c>
      <c r="AM9" s="1" t="s">
        <v>65</v>
      </c>
      <c r="AN9" s="1" t="s">
        <v>65</v>
      </c>
      <c r="AO9" s="4" t="s">
        <v>67</v>
      </c>
      <c r="AP9" s="4" t="s">
        <v>67</v>
      </c>
      <c r="AQ9" s="4" t="s">
        <v>67</v>
      </c>
      <c r="AR9" s="1" t="s">
        <v>65</v>
      </c>
      <c r="AS9" s="1" t="s">
        <v>65</v>
      </c>
      <c r="AT9" s="1" t="s">
        <v>65</v>
      </c>
      <c r="AU9" s="1" t="s">
        <v>65</v>
      </c>
      <c r="AV9" s="1" t="s">
        <v>65</v>
      </c>
      <c r="AW9" s="1" t="s">
        <v>65</v>
      </c>
      <c r="AX9" s="1" t="s">
        <v>65</v>
      </c>
      <c r="AY9" s="1" t="s">
        <v>65</v>
      </c>
      <c r="AZ9" s="4" t="s">
        <v>67</v>
      </c>
      <c r="BA9" s="2" t="s">
        <v>65</v>
      </c>
      <c r="BB9" s="2" t="s">
        <v>65</v>
      </c>
      <c r="BC9" s="1" t="s">
        <v>65</v>
      </c>
      <c r="BD9" s="11" t="s">
        <v>67</v>
      </c>
      <c r="BE9" s="1" t="s">
        <v>65</v>
      </c>
      <c r="BF9" s="1" t="s">
        <v>65</v>
      </c>
      <c r="BG9" s="3" t="s">
        <v>267</v>
      </c>
      <c r="BI9" s="2" t="s">
        <v>65</v>
      </c>
      <c r="BJ9" s="2" t="s">
        <v>65</v>
      </c>
      <c r="BK9" s="4" t="s">
        <v>67</v>
      </c>
      <c r="BL9" s="2" t="s">
        <v>65</v>
      </c>
      <c r="BM9" s="3" t="s">
        <v>293</v>
      </c>
      <c r="BO9" s="2" t="s">
        <v>65</v>
      </c>
      <c r="BP9" s="1" t="s">
        <v>66</v>
      </c>
      <c r="BQ9" s="2" t="s">
        <v>65</v>
      </c>
      <c r="BR9" s="2" t="s">
        <v>65</v>
      </c>
      <c r="BS9" s="1" t="s">
        <v>66</v>
      </c>
      <c r="BT9" s="3" t="s">
        <v>299</v>
      </c>
      <c r="BV9" s="4" t="s">
        <v>67</v>
      </c>
      <c r="BW9" s="4" t="s">
        <v>67</v>
      </c>
      <c r="BX9" s="2" t="s">
        <v>65</v>
      </c>
      <c r="BY9" s="2" t="s">
        <v>65</v>
      </c>
      <c r="BZ9" s="4" t="s">
        <v>67</v>
      </c>
      <c r="CA9" s="2" t="s">
        <v>65</v>
      </c>
      <c r="CB9" s="4" t="s">
        <v>67</v>
      </c>
      <c r="CC9" s="1" t="s">
        <v>65</v>
      </c>
      <c r="CD9" s="1" t="s">
        <v>65</v>
      </c>
      <c r="CE9" s="3" t="s">
        <v>304</v>
      </c>
      <c r="CG9" s="2" t="s">
        <v>65</v>
      </c>
      <c r="CH9" s="3" t="s">
        <v>294</v>
      </c>
      <c r="CJ9">
        <f>245/970</f>
        <v>0.25257731958762886</v>
      </c>
      <c r="CK9" s="35">
        <f t="shared" si="0"/>
        <v>0.35257731958762883</v>
      </c>
    </row>
    <row r="10" spans="1:89">
      <c r="A10" s="3" t="s">
        <v>4</v>
      </c>
      <c r="C10" s="1" t="s">
        <v>65</v>
      </c>
      <c r="D10" s="1" t="s">
        <v>65</v>
      </c>
      <c r="E10" s="1" t="s">
        <v>65</v>
      </c>
      <c r="F10" s="1" t="s">
        <v>65</v>
      </c>
      <c r="G10" s="3" t="s">
        <v>233</v>
      </c>
      <c r="I10" s="1" t="s">
        <v>65</v>
      </c>
      <c r="J10" s="1" t="s">
        <v>65</v>
      </c>
      <c r="K10" s="1" t="s">
        <v>65</v>
      </c>
      <c r="L10" s="4" t="s">
        <v>67</v>
      </c>
      <c r="M10" s="1" t="s">
        <v>65</v>
      </c>
      <c r="N10" s="2" t="s">
        <v>65</v>
      </c>
      <c r="O10" s="1" t="s">
        <v>65</v>
      </c>
      <c r="P10" s="1" t="s">
        <v>65</v>
      </c>
      <c r="Q10" s="1" t="s">
        <v>65</v>
      </c>
      <c r="R10" s="1" t="s">
        <v>65</v>
      </c>
      <c r="S10" s="3" t="s">
        <v>241</v>
      </c>
      <c r="U10" s="2" t="s">
        <v>65</v>
      </c>
      <c r="V10" s="2" t="s">
        <v>66</v>
      </c>
      <c r="W10" s="1" t="s">
        <v>65</v>
      </c>
      <c r="X10" s="1" t="s">
        <v>65</v>
      </c>
      <c r="Y10" s="1" t="s">
        <v>65</v>
      </c>
      <c r="Z10" s="2" t="s">
        <v>65</v>
      </c>
      <c r="AA10" s="4" t="s">
        <v>67</v>
      </c>
      <c r="AB10" s="3" t="s">
        <v>258</v>
      </c>
      <c r="AD10" s="2" t="s">
        <v>65</v>
      </c>
      <c r="AE10" s="2" t="s">
        <v>65</v>
      </c>
      <c r="AF10" s="1" t="s">
        <v>65</v>
      </c>
      <c r="AG10" s="2" t="s">
        <v>65</v>
      </c>
      <c r="AH10" s="1" t="s">
        <v>65</v>
      </c>
      <c r="AI10" s="1" t="s">
        <v>65</v>
      </c>
      <c r="AJ10" s="2" t="s">
        <v>65</v>
      </c>
      <c r="AK10" s="1" t="s">
        <v>65</v>
      </c>
      <c r="AL10" s="1" t="s">
        <v>65</v>
      </c>
      <c r="AM10" s="1" t="s">
        <v>65</v>
      </c>
      <c r="AN10" s="1" t="s">
        <v>65</v>
      </c>
      <c r="AO10" s="4" t="s">
        <v>67</v>
      </c>
      <c r="AP10" s="1" t="s">
        <v>65</v>
      </c>
      <c r="AQ10" s="1" t="s">
        <v>65</v>
      </c>
      <c r="AR10" s="1" t="s">
        <v>65</v>
      </c>
      <c r="AS10" s="1" t="s">
        <v>65</v>
      </c>
      <c r="AT10" s="1" t="s">
        <v>65</v>
      </c>
      <c r="AU10" s="1" t="s">
        <v>65</v>
      </c>
      <c r="AV10" s="1" t="s">
        <v>65</v>
      </c>
      <c r="AW10" s="1" t="s">
        <v>65</v>
      </c>
      <c r="AX10" s="1" t="s">
        <v>65</v>
      </c>
      <c r="AY10" s="1" t="s">
        <v>65</v>
      </c>
      <c r="AZ10" s="2" t="s">
        <v>65</v>
      </c>
      <c r="BA10" s="2" t="s">
        <v>65</v>
      </c>
      <c r="BB10" s="2" t="s">
        <v>65</v>
      </c>
      <c r="BC10" s="1" t="s">
        <v>65</v>
      </c>
      <c r="BD10" s="11" t="s">
        <v>67</v>
      </c>
      <c r="BE10" s="1" t="s">
        <v>65</v>
      </c>
      <c r="BF10" s="1" t="s">
        <v>65</v>
      </c>
      <c r="BG10" s="3" t="s">
        <v>268</v>
      </c>
      <c r="BI10" s="2" t="s">
        <v>65</v>
      </c>
      <c r="BJ10" s="2" t="s">
        <v>65</v>
      </c>
      <c r="BK10" s="2" t="s">
        <v>65</v>
      </c>
      <c r="BL10" s="2" t="s">
        <v>65</v>
      </c>
      <c r="BM10" s="3" t="s">
        <v>292</v>
      </c>
      <c r="BO10" s="2" t="s">
        <v>65</v>
      </c>
      <c r="BP10" s="2" t="s">
        <v>65</v>
      </c>
      <c r="BQ10" s="2" t="s">
        <v>65</v>
      </c>
      <c r="BR10" s="2" t="s">
        <v>65</v>
      </c>
      <c r="BS10" s="2" t="s">
        <v>65</v>
      </c>
      <c r="BT10" s="3" t="s">
        <v>297</v>
      </c>
      <c r="BV10" s="2" t="s">
        <v>65</v>
      </c>
      <c r="BW10" s="4" t="s">
        <v>67</v>
      </c>
      <c r="BX10" s="2" t="s">
        <v>65</v>
      </c>
      <c r="BY10" s="2" t="s">
        <v>65</v>
      </c>
      <c r="BZ10" s="2" t="s">
        <v>65</v>
      </c>
      <c r="CA10" s="2" t="s">
        <v>65</v>
      </c>
      <c r="CB10" s="2" t="s">
        <v>65</v>
      </c>
      <c r="CC10" s="1" t="s">
        <v>65</v>
      </c>
      <c r="CD10" s="1" t="s">
        <v>65</v>
      </c>
      <c r="CE10" s="3" t="s">
        <v>258</v>
      </c>
      <c r="CG10" s="1" t="s">
        <v>66</v>
      </c>
      <c r="CH10" s="3" t="s">
        <v>311</v>
      </c>
      <c r="CJ10">
        <f>305/1060</f>
        <v>0.28773584905660377</v>
      </c>
      <c r="CK10" s="35">
        <f t="shared" si="0"/>
        <v>0.38773584905660374</v>
      </c>
    </row>
    <row r="11" spans="1:89">
      <c r="A11" s="3" t="s">
        <v>5</v>
      </c>
      <c r="C11" s="1" t="s">
        <v>65</v>
      </c>
      <c r="D11" s="1" t="s">
        <v>65</v>
      </c>
      <c r="E11" s="1" t="s">
        <v>65</v>
      </c>
      <c r="F11" s="1" t="s">
        <v>65</v>
      </c>
      <c r="G11" s="3" t="s">
        <v>233</v>
      </c>
      <c r="I11" s="1" t="s">
        <v>65</v>
      </c>
      <c r="J11" s="1" t="s">
        <v>65</v>
      </c>
      <c r="K11" s="1" t="s">
        <v>65</v>
      </c>
      <c r="L11" s="1" t="s">
        <v>65</v>
      </c>
      <c r="M11" s="1" t="s">
        <v>65</v>
      </c>
      <c r="N11" s="2" t="s">
        <v>65</v>
      </c>
      <c r="O11" s="1" t="s">
        <v>65</v>
      </c>
      <c r="P11" s="1" t="s">
        <v>65</v>
      </c>
      <c r="Q11" s="1" t="s">
        <v>65</v>
      </c>
      <c r="R11" s="1" t="s">
        <v>65</v>
      </c>
      <c r="S11" s="3" t="s">
        <v>237</v>
      </c>
      <c r="U11" s="2" t="s">
        <v>65</v>
      </c>
      <c r="V11" s="1" t="s">
        <v>65</v>
      </c>
      <c r="W11" s="1" t="s">
        <v>65</v>
      </c>
      <c r="X11" s="1" t="s">
        <v>65</v>
      </c>
      <c r="Y11" s="1" t="s">
        <v>65</v>
      </c>
      <c r="Z11" s="2" t="s">
        <v>65</v>
      </c>
      <c r="AA11" s="1" t="s">
        <v>65</v>
      </c>
      <c r="AB11" s="3" t="s">
        <v>256</v>
      </c>
      <c r="AD11" s="2" t="s">
        <v>65</v>
      </c>
      <c r="AE11" s="2" t="s">
        <v>65</v>
      </c>
      <c r="AF11" s="1" t="s">
        <v>65</v>
      </c>
      <c r="AG11" s="1" t="s">
        <v>66</v>
      </c>
      <c r="AH11" s="1" t="s">
        <v>65</v>
      </c>
      <c r="AI11" s="1" t="s">
        <v>65</v>
      </c>
      <c r="AJ11" s="2" t="s">
        <v>65</v>
      </c>
      <c r="AK11" s="1" t="s">
        <v>65</v>
      </c>
      <c r="AL11" s="1" t="s">
        <v>65</v>
      </c>
      <c r="AM11" s="1" t="s">
        <v>65</v>
      </c>
      <c r="AN11" s="1" t="s">
        <v>65</v>
      </c>
      <c r="AO11" s="1" t="s">
        <v>65</v>
      </c>
      <c r="AP11" s="1" t="s">
        <v>65</v>
      </c>
      <c r="AQ11" s="1" t="s">
        <v>65</v>
      </c>
      <c r="AR11" s="1" t="s">
        <v>65</v>
      </c>
      <c r="AS11" s="1" t="s">
        <v>65</v>
      </c>
      <c r="AT11" s="1" t="s">
        <v>65</v>
      </c>
      <c r="AU11" s="1" t="s">
        <v>65</v>
      </c>
      <c r="AV11" s="1" t="s">
        <v>65</v>
      </c>
      <c r="AW11" s="1" t="s">
        <v>65</v>
      </c>
      <c r="AX11" s="1" t="s">
        <v>65</v>
      </c>
      <c r="AY11" s="1" t="s">
        <v>65</v>
      </c>
      <c r="AZ11" s="2" t="s">
        <v>65</v>
      </c>
      <c r="BA11" s="2" t="s">
        <v>65</v>
      </c>
      <c r="BB11" s="2" t="s">
        <v>65</v>
      </c>
      <c r="BC11" s="1" t="s">
        <v>65</v>
      </c>
      <c r="BD11" s="1" t="s">
        <v>65</v>
      </c>
      <c r="BE11" s="1" t="s">
        <v>65</v>
      </c>
      <c r="BF11" s="1" t="s">
        <v>65</v>
      </c>
      <c r="BG11" s="3" t="s">
        <v>269</v>
      </c>
      <c r="BI11" s="2" t="s">
        <v>65</v>
      </c>
      <c r="BJ11" s="2" t="s">
        <v>65</v>
      </c>
      <c r="BK11" s="2" t="s">
        <v>65</v>
      </c>
      <c r="BL11" s="2" t="s">
        <v>65</v>
      </c>
      <c r="BM11" s="3" t="s">
        <v>292</v>
      </c>
      <c r="BO11" s="2" t="s">
        <v>65</v>
      </c>
      <c r="BP11" s="1" t="s">
        <v>66</v>
      </c>
      <c r="BQ11" s="2" t="s">
        <v>65</v>
      </c>
      <c r="BR11" s="2" t="s">
        <v>65</v>
      </c>
      <c r="BS11" s="2" t="s">
        <v>65</v>
      </c>
      <c r="BT11" s="3" t="s">
        <v>300</v>
      </c>
      <c r="BV11" s="2" t="s">
        <v>65</v>
      </c>
      <c r="BW11" s="2" t="s">
        <v>65</v>
      </c>
      <c r="BX11" s="2" t="s">
        <v>65</v>
      </c>
      <c r="BY11" s="2" t="s">
        <v>65</v>
      </c>
      <c r="BZ11" s="2" t="s">
        <v>65</v>
      </c>
      <c r="CA11" s="2" t="s">
        <v>65</v>
      </c>
      <c r="CB11" s="2" t="s">
        <v>65</v>
      </c>
      <c r="CC11" s="1" t="s">
        <v>65</v>
      </c>
      <c r="CD11" s="1" t="s">
        <v>65</v>
      </c>
      <c r="CE11" s="3" t="s">
        <v>303</v>
      </c>
      <c r="CG11" s="2" t="s">
        <v>65</v>
      </c>
      <c r="CH11" s="3" t="s">
        <v>294</v>
      </c>
      <c r="CJ11">
        <f>265/1115</f>
        <v>0.23766816143497757</v>
      </c>
      <c r="CK11" s="35">
        <f t="shared" si="0"/>
        <v>0.33766816143497758</v>
      </c>
    </row>
    <row r="12" spans="1:89">
      <c r="A12" s="3" t="s">
        <v>6</v>
      </c>
      <c r="C12" s="1" t="s">
        <v>65</v>
      </c>
      <c r="D12" s="1" t="s">
        <v>65</v>
      </c>
      <c r="E12" s="1" t="s">
        <v>65</v>
      </c>
      <c r="F12" s="1" t="s">
        <v>65</v>
      </c>
      <c r="G12" s="3" t="s">
        <v>233</v>
      </c>
      <c r="I12" s="1" t="s">
        <v>65</v>
      </c>
      <c r="J12" s="1" t="s">
        <v>65</v>
      </c>
      <c r="K12" s="1" t="s">
        <v>65</v>
      </c>
      <c r="L12" s="1" t="s">
        <v>65</v>
      </c>
      <c r="M12" s="2" t="s">
        <v>66</v>
      </c>
      <c r="N12" s="2" t="s">
        <v>65</v>
      </c>
      <c r="O12" s="1" t="s">
        <v>65</v>
      </c>
      <c r="P12" s="1" t="s">
        <v>65</v>
      </c>
      <c r="Q12" s="1" t="s">
        <v>65</v>
      </c>
      <c r="R12" s="1" t="s">
        <v>65</v>
      </c>
      <c r="S12" s="3" t="s">
        <v>242</v>
      </c>
      <c r="U12" s="2" t="s">
        <v>65</v>
      </c>
      <c r="V12" s="1" t="s">
        <v>65</v>
      </c>
      <c r="W12" s="1" t="s">
        <v>65</v>
      </c>
      <c r="X12" s="1" t="s">
        <v>65</v>
      </c>
      <c r="Y12" s="1" t="s">
        <v>65</v>
      </c>
      <c r="Z12" s="2" t="s">
        <v>65</v>
      </c>
      <c r="AA12" s="1" t="s">
        <v>65</v>
      </c>
      <c r="AB12" s="3" t="s">
        <v>256</v>
      </c>
      <c r="AD12" s="2" t="s">
        <v>65</v>
      </c>
      <c r="AE12" s="2" t="s">
        <v>65</v>
      </c>
      <c r="AF12" s="1" t="s">
        <v>65</v>
      </c>
      <c r="AG12" s="1" t="s">
        <v>66</v>
      </c>
      <c r="AH12" s="1" t="s">
        <v>65</v>
      </c>
      <c r="AI12" s="1" t="s">
        <v>65</v>
      </c>
      <c r="AJ12" s="2" t="s">
        <v>65</v>
      </c>
      <c r="AK12" s="1" t="s">
        <v>65</v>
      </c>
      <c r="AL12" s="1" t="s">
        <v>65</v>
      </c>
      <c r="AM12" s="1" t="s">
        <v>65</v>
      </c>
      <c r="AN12" s="1" t="s">
        <v>65</v>
      </c>
      <c r="AO12" s="1" t="s">
        <v>65</v>
      </c>
      <c r="AP12" s="1" t="s">
        <v>65</v>
      </c>
      <c r="AQ12" s="1" t="s">
        <v>65</v>
      </c>
      <c r="AR12" s="1" t="s">
        <v>65</v>
      </c>
      <c r="AS12" s="1" t="s">
        <v>65</v>
      </c>
      <c r="AT12" s="1" t="s">
        <v>65</v>
      </c>
      <c r="AU12" s="1" t="s">
        <v>65</v>
      </c>
      <c r="AV12" s="1" t="s">
        <v>65</v>
      </c>
      <c r="AW12" s="1" t="s">
        <v>65</v>
      </c>
      <c r="AX12" s="1" t="s">
        <v>65</v>
      </c>
      <c r="AY12" s="2" t="s">
        <v>66</v>
      </c>
      <c r="AZ12" s="2" t="s">
        <v>65</v>
      </c>
      <c r="BA12" s="2" t="s">
        <v>65</v>
      </c>
      <c r="BB12" s="2" t="s">
        <v>65</v>
      </c>
      <c r="BC12" s="1" t="s">
        <v>65</v>
      </c>
      <c r="BD12" s="1" t="s">
        <v>65</v>
      </c>
      <c r="BE12" s="1" t="s">
        <v>65</v>
      </c>
      <c r="BF12" s="2" t="s">
        <v>66</v>
      </c>
      <c r="BG12" s="3" t="s">
        <v>270</v>
      </c>
      <c r="BI12" s="2" t="s">
        <v>65</v>
      </c>
      <c r="BJ12" s="2" t="s">
        <v>65</v>
      </c>
      <c r="BK12" s="2" t="s">
        <v>65</v>
      </c>
      <c r="BL12" s="2" t="s">
        <v>65</v>
      </c>
      <c r="BM12" s="3" t="s">
        <v>292</v>
      </c>
      <c r="BO12" s="2" t="s">
        <v>65</v>
      </c>
      <c r="BP12" s="1" t="s">
        <v>66</v>
      </c>
      <c r="BQ12" s="2" t="s">
        <v>65</v>
      </c>
      <c r="BR12" s="2" t="s">
        <v>65</v>
      </c>
      <c r="BS12" s="1" t="s">
        <v>66</v>
      </c>
      <c r="BT12" s="3" t="s">
        <v>299</v>
      </c>
      <c r="BV12" s="2" t="s">
        <v>65</v>
      </c>
      <c r="BW12" s="2" t="s">
        <v>65</v>
      </c>
      <c r="BX12" s="2" t="s">
        <v>65</v>
      </c>
      <c r="BY12" s="2" t="s">
        <v>65</v>
      </c>
      <c r="BZ12" s="2" t="s">
        <v>65</v>
      </c>
      <c r="CA12" s="2" t="s">
        <v>65</v>
      </c>
      <c r="CB12" s="2" t="s">
        <v>65</v>
      </c>
      <c r="CC12" s="1" t="s">
        <v>65</v>
      </c>
      <c r="CD12" s="1" t="s">
        <v>65</v>
      </c>
      <c r="CE12" s="3" t="s">
        <v>303</v>
      </c>
      <c r="CG12" s="1" t="s">
        <v>66</v>
      </c>
      <c r="CH12" s="3" t="s">
        <v>311</v>
      </c>
      <c r="CJ12">
        <f>285/1115</f>
        <v>0.2556053811659193</v>
      </c>
      <c r="CK12" s="35">
        <f t="shared" si="0"/>
        <v>0.35560538116591933</v>
      </c>
    </row>
    <row r="13" spans="1:89">
      <c r="A13" s="3" t="s">
        <v>7</v>
      </c>
      <c r="C13" s="1" t="s">
        <v>65</v>
      </c>
      <c r="D13" s="1" t="s">
        <v>65</v>
      </c>
      <c r="E13" s="1" t="s">
        <v>65</v>
      </c>
      <c r="F13" s="1" t="s">
        <v>65</v>
      </c>
      <c r="G13" s="3" t="s">
        <v>233</v>
      </c>
      <c r="I13" s="1" t="s">
        <v>65</v>
      </c>
      <c r="J13" s="1" t="s">
        <v>65</v>
      </c>
      <c r="K13" s="1" t="s">
        <v>65</v>
      </c>
      <c r="L13" s="1" t="s">
        <v>65</v>
      </c>
      <c r="M13" s="2" t="s">
        <v>66</v>
      </c>
      <c r="N13" s="2" t="s">
        <v>65</v>
      </c>
      <c r="O13" s="1" t="s">
        <v>65</v>
      </c>
      <c r="P13" s="1" t="s">
        <v>65</v>
      </c>
      <c r="Q13" s="1" t="s">
        <v>65</v>
      </c>
      <c r="R13" s="1" t="s">
        <v>65</v>
      </c>
      <c r="S13" s="3" t="s">
        <v>242</v>
      </c>
      <c r="U13" s="2" t="s">
        <v>65</v>
      </c>
      <c r="V13" s="1" t="s">
        <v>65</v>
      </c>
      <c r="W13" s="1" t="s">
        <v>65</v>
      </c>
      <c r="X13" s="1" t="s">
        <v>65</v>
      </c>
      <c r="Y13" s="1" t="s">
        <v>65</v>
      </c>
      <c r="Z13" s="2" t="s">
        <v>65</v>
      </c>
      <c r="AA13" s="1" t="s">
        <v>65</v>
      </c>
      <c r="AB13" s="3" t="s">
        <v>256</v>
      </c>
      <c r="AD13" s="2" t="s">
        <v>65</v>
      </c>
      <c r="AE13" s="2" t="s">
        <v>65</v>
      </c>
      <c r="AF13" s="1" t="s">
        <v>65</v>
      </c>
      <c r="AG13" s="2" t="s">
        <v>65</v>
      </c>
      <c r="AH13" s="1" t="s">
        <v>65</v>
      </c>
      <c r="AI13" s="1" t="s">
        <v>65</v>
      </c>
      <c r="AJ13" s="2" t="s">
        <v>65</v>
      </c>
      <c r="AK13" s="1" t="s">
        <v>65</v>
      </c>
      <c r="AL13" s="1" t="s">
        <v>65</v>
      </c>
      <c r="AM13" s="1" t="s">
        <v>65</v>
      </c>
      <c r="AN13" s="1" t="s">
        <v>65</v>
      </c>
      <c r="AO13" s="1" t="s">
        <v>65</v>
      </c>
      <c r="AP13" s="1" t="s">
        <v>65</v>
      </c>
      <c r="AQ13" s="1" t="s">
        <v>65</v>
      </c>
      <c r="AR13" s="1" t="s">
        <v>65</v>
      </c>
      <c r="AS13" s="1" t="s">
        <v>65</v>
      </c>
      <c r="AT13" s="1" t="s">
        <v>65</v>
      </c>
      <c r="AU13" s="1" t="s">
        <v>65</v>
      </c>
      <c r="AV13" s="1" t="s">
        <v>65</v>
      </c>
      <c r="AW13" s="1" t="s">
        <v>65</v>
      </c>
      <c r="AX13" s="1" t="s">
        <v>65</v>
      </c>
      <c r="AY13" s="1" t="s">
        <v>65</v>
      </c>
      <c r="AZ13" s="2" t="s">
        <v>65</v>
      </c>
      <c r="BA13" s="2" t="s">
        <v>65</v>
      </c>
      <c r="BB13" s="2" t="s">
        <v>65</v>
      </c>
      <c r="BC13" s="1" t="s">
        <v>65</v>
      </c>
      <c r="BD13" s="1" t="s">
        <v>65</v>
      </c>
      <c r="BE13" s="1" t="s">
        <v>65</v>
      </c>
      <c r="BF13" s="1" t="s">
        <v>65</v>
      </c>
      <c r="BG13" s="3" t="s">
        <v>265</v>
      </c>
      <c r="BI13" s="2" t="s">
        <v>65</v>
      </c>
      <c r="BJ13" s="2" t="s">
        <v>65</v>
      </c>
      <c r="BK13" s="2" t="s">
        <v>65</v>
      </c>
      <c r="BL13" s="2" t="s">
        <v>65</v>
      </c>
      <c r="BM13" s="3" t="s">
        <v>292</v>
      </c>
      <c r="BO13" s="2" t="s">
        <v>65</v>
      </c>
      <c r="BP13" s="2" t="s">
        <v>65</v>
      </c>
      <c r="BQ13" s="2" t="s">
        <v>65</v>
      </c>
      <c r="BR13" s="2" t="s">
        <v>65</v>
      </c>
      <c r="BS13" s="1" t="s">
        <v>66</v>
      </c>
      <c r="BT13" s="3" t="s">
        <v>301</v>
      </c>
      <c r="BV13" s="2" t="s">
        <v>65</v>
      </c>
      <c r="BW13" s="2" t="s">
        <v>65</v>
      </c>
      <c r="BX13" s="2" t="s">
        <v>65</v>
      </c>
      <c r="BY13" s="2" t="s">
        <v>65</v>
      </c>
      <c r="BZ13" s="2" t="s">
        <v>65</v>
      </c>
      <c r="CA13" s="2" t="s">
        <v>65</v>
      </c>
      <c r="CB13" s="2" t="s">
        <v>65</v>
      </c>
      <c r="CC13" s="1" t="s">
        <v>65</v>
      </c>
      <c r="CD13" s="1" t="s">
        <v>65</v>
      </c>
      <c r="CE13" s="3" t="s">
        <v>303</v>
      </c>
      <c r="CG13" s="1" t="s">
        <v>66</v>
      </c>
      <c r="CH13" s="3" t="s">
        <v>311</v>
      </c>
      <c r="CJ13">
        <f>290/1115</f>
        <v>0.26008968609865468</v>
      </c>
      <c r="CK13" s="35">
        <f t="shared" si="0"/>
        <v>0.36008968609865466</v>
      </c>
    </row>
    <row r="14" spans="1:89">
      <c r="A14" s="3" t="s">
        <v>8</v>
      </c>
      <c r="C14" s="1" t="s">
        <v>65</v>
      </c>
      <c r="D14" s="1" t="s">
        <v>65</v>
      </c>
      <c r="E14" s="1" t="s">
        <v>65</v>
      </c>
      <c r="F14" s="1" t="s">
        <v>65</v>
      </c>
      <c r="G14" s="3" t="s">
        <v>233</v>
      </c>
      <c r="I14" s="1" t="s">
        <v>65</v>
      </c>
      <c r="J14" s="1" t="s">
        <v>65</v>
      </c>
      <c r="K14" s="1" t="s">
        <v>65</v>
      </c>
      <c r="L14" s="1" t="s">
        <v>65</v>
      </c>
      <c r="M14" s="1" t="s">
        <v>65</v>
      </c>
      <c r="N14" s="2" t="s">
        <v>65</v>
      </c>
      <c r="O14" s="1" t="s">
        <v>65</v>
      </c>
      <c r="P14" s="1" t="s">
        <v>65</v>
      </c>
      <c r="Q14" s="1" t="s">
        <v>65</v>
      </c>
      <c r="R14" s="1" t="s">
        <v>65</v>
      </c>
      <c r="S14" s="3" t="s">
        <v>237</v>
      </c>
      <c r="U14" s="2" t="s">
        <v>65</v>
      </c>
      <c r="V14" s="1" t="s">
        <v>65</v>
      </c>
      <c r="W14" s="1" t="s">
        <v>65</v>
      </c>
      <c r="X14" s="1" t="s">
        <v>65</v>
      </c>
      <c r="Y14" s="1" t="s">
        <v>65</v>
      </c>
      <c r="Z14" s="2" t="s">
        <v>65</v>
      </c>
      <c r="AA14" s="1" t="s">
        <v>65</v>
      </c>
      <c r="AB14" s="3" t="s">
        <v>256</v>
      </c>
      <c r="AD14" s="2" t="s">
        <v>65</v>
      </c>
      <c r="AE14" s="2" t="s">
        <v>65</v>
      </c>
      <c r="AF14" s="1" t="s">
        <v>65</v>
      </c>
      <c r="AG14" s="2" t="s">
        <v>65</v>
      </c>
      <c r="AH14" s="1" t="s">
        <v>65</v>
      </c>
      <c r="AI14" s="1" t="s">
        <v>65</v>
      </c>
      <c r="AJ14" s="2" t="s">
        <v>65</v>
      </c>
      <c r="AK14" s="1" t="s">
        <v>65</v>
      </c>
      <c r="AL14" s="1" t="s">
        <v>65</v>
      </c>
      <c r="AM14" s="1" t="s">
        <v>65</v>
      </c>
      <c r="AN14" s="1" t="s">
        <v>65</v>
      </c>
      <c r="AO14" s="8" t="s">
        <v>65</v>
      </c>
      <c r="AP14" s="8" t="s">
        <v>65</v>
      </c>
      <c r="AQ14" s="8" t="s">
        <v>65</v>
      </c>
      <c r="AR14" s="1" t="s">
        <v>65</v>
      </c>
      <c r="AS14" s="1" t="s">
        <v>65</v>
      </c>
      <c r="AT14" s="1" t="s">
        <v>65</v>
      </c>
      <c r="AU14" s="1" t="s">
        <v>65</v>
      </c>
      <c r="AV14" s="8" t="s">
        <v>65</v>
      </c>
      <c r="AW14" s="1" t="s">
        <v>65</v>
      </c>
      <c r="AX14" s="1" t="s">
        <v>65</v>
      </c>
      <c r="AY14" s="1" t="s">
        <v>65</v>
      </c>
      <c r="AZ14" s="2" t="s">
        <v>65</v>
      </c>
      <c r="BA14" s="2" t="s">
        <v>65</v>
      </c>
      <c r="BB14" s="2" t="s">
        <v>65</v>
      </c>
      <c r="BC14" s="1" t="s">
        <v>65</v>
      </c>
      <c r="BD14" s="1" t="s">
        <v>65</v>
      </c>
      <c r="BE14" s="1" t="s">
        <v>65</v>
      </c>
      <c r="BF14" s="1" t="s">
        <v>65</v>
      </c>
      <c r="BG14" s="3" t="s">
        <v>265</v>
      </c>
      <c r="BI14" s="2" t="s">
        <v>65</v>
      </c>
      <c r="BJ14" s="2" t="s">
        <v>65</v>
      </c>
      <c r="BK14" s="2" t="s">
        <v>65</v>
      </c>
      <c r="BL14" s="2" t="s">
        <v>65</v>
      </c>
      <c r="BM14" s="3" t="s">
        <v>292</v>
      </c>
      <c r="BO14" s="2" t="s">
        <v>65</v>
      </c>
      <c r="BP14" s="2" t="s">
        <v>65</v>
      </c>
      <c r="BQ14" s="2" t="s">
        <v>65</v>
      </c>
      <c r="BR14" s="2" t="s">
        <v>65</v>
      </c>
      <c r="BS14" s="2" t="s">
        <v>65</v>
      </c>
      <c r="BT14" s="3" t="s">
        <v>297</v>
      </c>
      <c r="BV14" s="2" t="s">
        <v>65</v>
      </c>
      <c r="BW14" s="2" t="s">
        <v>65</v>
      </c>
      <c r="BX14" s="2" t="s">
        <v>65</v>
      </c>
      <c r="BY14" s="2" t="s">
        <v>65</v>
      </c>
      <c r="BZ14" s="2" t="s">
        <v>65</v>
      </c>
      <c r="CA14" s="2" t="s">
        <v>65</v>
      </c>
      <c r="CB14" s="2" t="s">
        <v>65</v>
      </c>
      <c r="CC14" s="1" t="s">
        <v>65</v>
      </c>
      <c r="CD14" s="1" t="s">
        <v>65</v>
      </c>
      <c r="CE14" s="3" t="s">
        <v>303</v>
      </c>
      <c r="CG14" s="1" t="s">
        <v>66</v>
      </c>
      <c r="CH14" s="3" t="s">
        <v>311</v>
      </c>
      <c r="CJ14">
        <f>280/1115</f>
        <v>0.25112107623318386</v>
      </c>
      <c r="CK14" s="35">
        <f t="shared" si="0"/>
        <v>0.35112107623318389</v>
      </c>
    </row>
    <row r="15" spans="1:89">
      <c r="A15" s="3" t="s">
        <v>9</v>
      </c>
      <c r="C15" s="1" t="s">
        <v>65</v>
      </c>
      <c r="D15" s="1" t="s">
        <v>65</v>
      </c>
      <c r="E15" s="1" t="s">
        <v>65</v>
      </c>
      <c r="F15" s="1" t="s">
        <v>65</v>
      </c>
      <c r="G15" s="3" t="s">
        <v>233</v>
      </c>
      <c r="I15" s="1" t="s">
        <v>65</v>
      </c>
      <c r="J15" s="1" t="s">
        <v>65</v>
      </c>
      <c r="K15" s="1" t="s">
        <v>65</v>
      </c>
      <c r="L15" s="1" t="s">
        <v>65</v>
      </c>
      <c r="M15" s="1" t="s">
        <v>65</v>
      </c>
      <c r="N15" s="2" t="s">
        <v>65</v>
      </c>
      <c r="O15" s="1" t="s">
        <v>65</v>
      </c>
      <c r="P15" s="1" t="s">
        <v>65</v>
      </c>
      <c r="Q15" s="1" t="s">
        <v>65</v>
      </c>
      <c r="R15" s="1" t="s">
        <v>65</v>
      </c>
      <c r="S15" s="3" t="s">
        <v>237</v>
      </c>
      <c r="U15" s="2" t="s">
        <v>65</v>
      </c>
      <c r="V15" s="1" t="s">
        <v>65</v>
      </c>
      <c r="W15" s="1" t="s">
        <v>65</v>
      </c>
      <c r="X15" s="1" t="s">
        <v>65</v>
      </c>
      <c r="Y15" s="1" t="s">
        <v>65</v>
      </c>
      <c r="Z15" s="2" t="s">
        <v>65</v>
      </c>
      <c r="AA15" s="1" t="s">
        <v>65</v>
      </c>
      <c r="AB15" s="3" t="s">
        <v>256</v>
      </c>
      <c r="AD15" s="2" t="s">
        <v>65</v>
      </c>
      <c r="AE15" s="2" t="s">
        <v>65</v>
      </c>
      <c r="AF15" s="1" t="s">
        <v>65</v>
      </c>
      <c r="AG15" s="2" t="s">
        <v>65</v>
      </c>
      <c r="AH15" s="1" t="s">
        <v>65</v>
      </c>
      <c r="AI15" s="1" t="s">
        <v>65</v>
      </c>
      <c r="AJ15" s="2" t="s">
        <v>65</v>
      </c>
      <c r="AK15" s="1" t="s">
        <v>65</v>
      </c>
      <c r="AL15" s="1" t="s">
        <v>65</v>
      </c>
      <c r="AM15" s="1" t="s">
        <v>65</v>
      </c>
      <c r="AN15" s="1" t="s">
        <v>65</v>
      </c>
      <c r="AO15" s="1" t="s">
        <v>65</v>
      </c>
      <c r="AP15" s="1" t="s">
        <v>65</v>
      </c>
      <c r="AQ15" s="1" t="s">
        <v>65</v>
      </c>
      <c r="AR15" s="1" t="s">
        <v>65</v>
      </c>
      <c r="AS15" s="1" t="s">
        <v>65</v>
      </c>
      <c r="AT15" s="1" t="s">
        <v>65</v>
      </c>
      <c r="AU15" s="1" t="s">
        <v>65</v>
      </c>
      <c r="AV15" s="1" t="s">
        <v>65</v>
      </c>
      <c r="AW15" s="1" t="s">
        <v>65</v>
      </c>
      <c r="AX15" s="1" t="s">
        <v>65</v>
      </c>
      <c r="AY15" s="1" t="s">
        <v>65</v>
      </c>
      <c r="AZ15" s="2" t="s">
        <v>65</v>
      </c>
      <c r="BA15" s="2" t="s">
        <v>65</v>
      </c>
      <c r="BB15" s="2" t="s">
        <v>65</v>
      </c>
      <c r="BC15" s="1" t="s">
        <v>65</v>
      </c>
      <c r="BD15" s="1" t="s">
        <v>65</v>
      </c>
      <c r="BE15" s="1" t="s">
        <v>65</v>
      </c>
      <c r="BF15" s="1" t="s">
        <v>65</v>
      </c>
      <c r="BG15" s="3" t="s">
        <v>265</v>
      </c>
      <c r="BI15" s="2" t="s">
        <v>65</v>
      </c>
      <c r="BJ15" s="2" t="s">
        <v>65</v>
      </c>
      <c r="BK15" s="2" t="s">
        <v>65</v>
      </c>
      <c r="BL15" s="2" t="s">
        <v>65</v>
      </c>
      <c r="BM15" s="3" t="s">
        <v>292</v>
      </c>
      <c r="BO15" s="2" t="s">
        <v>65</v>
      </c>
      <c r="BP15" s="1" t="s">
        <v>66</v>
      </c>
      <c r="BQ15" s="2" t="s">
        <v>65</v>
      </c>
      <c r="BR15" s="2" t="s">
        <v>65</v>
      </c>
      <c r="BS15" s="2" t="s">
        <v>65</v>
      </c>
      <c r="BT15" s="3" t="s">
        <v>300</v>
      </c>
      <c r="BV15" s="2" t="s">
        <v>65</v>
      </c>
      <c r="BW15" s="2" t="s">
        <v>65</v>
      </c>
      <c r="BX15" s="2" t="s">
        <v>65</v>
      </c>
      <c r="BY15" s="2" t="s">
        <v>65</v>
      </c>
      <c r="BZ15" s="2" t="s">
        <v>65</v>
      </c>
      <c r="CA15" s="2" t="s">
        <v>65</v>
      </c>
      <c r="CB15" s="2" t="s">
        <v>65</v>
      </c>
      <c r="CC15" s="1" t="s">
        <v>65</v>
      </c>
      <c r="CD15" s="1" t="s">
        <v>65</v>
      </c>
      <c r="CE15" s="3" t="s">
        <v>303</v>
      </c>
      <c r="CG15" s="1" t="s">
        <v>66</v>
      </c>
      <c r="CH15" s="3" t="s">
        <v>311</v>
      </c>
      <c r="CJ15">
        <f>255/1115</f>
        <v>0.22869955156950672</v>
      </c>
      <c r="CK15" s="35">
        <f t="shared" si="0"/>
        <v>0.3286995515695067</v>
      </c>
    </row>
    <row r="16" spans="1:89">
      <c r="A16" s="3" t="s">
        <v>10</v>
      </c>
      <c r="C16" s="1" t="s">
        <v>65</v>
      </c>
      <c r="D16" s="1" t="s">
        <v>65</v>
      </c>
      <c r="E16" s="1" t="s">
        <v>65</v>
      </c>
      <c r="F16" s="1" t="s">
        <v>65</v>
      </c>
      <c r="G16" s="3" t="s">
        <v>233</v>
      </c>
      <c r="I16" s="1" t="s">
        <v>65</v>
      </c>
      <c r="J16" s="1" t="s">
        <v>65</v>
      </c>
      <c r="K16" s="1" t="s">
        <v>65</v>
      </c>
      <c r="L16" s="1" t="s">
        <v>65</v>
      </c>
      <c r="M16" s="1" t="s">
        <v>65</v>
      </c>
      <c r="N16" s="2" t="s">
        <v>65</v>
      </c>
      <c r="O16" s="1" t="s">
        <v>65</v>
      </c>
      <c r="P16" s="1" t="s">
        <v>65</v>
      </c>
      <c r="Q16" s="1" t="s">
        <v>65</v>
      </c>
      <c r="R16" s="1" t="s">
        <v>65</v>
      </c>
      <c r="S16" s="3" t="s">
        <v>237</v>
      </c>
      <c r="U16" s="2" t="s">
        <v>65</v>
      </c>
      <c r="V16" s="1" t="s">
        <v>65</v>
      </c>
      <c r="W16" s="1" t="s">
        <v>65</v>
      </c>
      <c r="X16" s="1" t="s">
        <v>65</v>
      </c>
      <c r="Y16" s="1" t="s">
        <v>65</v>
      </c>
      <c r="Z16" s="2" t="s">
        <v>65</v>
      </c>
      <c r="AA16" s="1" t="s">
        <v>65</v>
      </c>
      <c r="AB16" s="3" t="s">
        <v>256</v>
      </c>
      <c r="AD16" s="2" t="s">
        <v>65</v>
      </c>
      <c r="AE16" s="2" t="s">
        <v>65</v>
      </c>
      <c r="AF16" s="1" t="s">
        <v>65</v>
      </c>
      <c r="AG16" s="2" t="s">
        <v>65</v>
      </c>
      <c r="AH16" s="1" t="s">
        <v>65</v>
      </c>
      <c r="AI16" s="1" t="s">
        <v>65</v>
      </c>
      <c r="AJ16" s="2" t="s">
        <v>65</v>
      </c>
      <c r="AK16" s="1" t="s">
        <v>65</v>
      </c>
      <c r="AL16" s="1" t="s">
        <v>65</v>
      </c>
      <c r="AM16" s="1" t="s">
        <v>65</v>
      </c>
      <c r="AN16" s="1" t="s">
        <v>65</v>
      </c>
      <c r="AO16" s="1" t="s">
        <v>65</v>
      </c>
      <c r="AP16" s="1" t="s">
        <v>65</v>
      </c>
      <c r="AQ16" s="1" t="s">
        <v>65</v>
      </c>
      <c r="AR16" s="1" t="s">
        <v>65</v>
      </c>
      <c r="AS16" s="1" t="s">
        <v>65</v>
      </c>
      <c r="AT16" s="1" t="s">
        <v>65</v>
      </c>
      <c r="AU16" s="1" t="s">
        <v>65</v>
      </c>
      <c r="AV16" s="1" t="s">
        <v>65</v>
      </c>
      <c r="AW16" s="1" t="s">
        <v>65</v>
      </c>
      <c r="AX16" s="1" t="s">
        <v>65</v>
      </c>
      <c r="AY16" s="1" t="s">
        <v>65</v>
      </c>
      <c r="AZ16" s="2" t="s">
        <v>65</v>
      </c>
      <c r="BA16" s="2" t="s">
        <v>65</v>
      </c>
      <c r="BB16" s="2" t="s">
        <v>65</v>
      </c>
      <c r="BC16" s="4" t="s">
        <v>67</v>
      </c>
      <c r="BD16" s="1" t="s">
        <v>65</v>
      </c>
      <c r="BE16" s="1" t="s">
        <v>65</v>
      </c>
      <c r="BF16" s="1" t="s">
        <v>65</v>
      </c>
      <c r="BG16" s="3" t="s">
        <v>271</v>
      </c>
      <c r="BI16" s="2" t="s">
        <v>65</v>
      </c>
      <c r="BJ16" s="4" t="s">
        <v>67</v>
      </c>
      <c r="BK16" s="2" t="s">
        <v>65</v>
      </c>
      <c r="BL16" s="4" t="s">
        <v>67</v>
      </c>
      <c r="BM16" s="3" t="s">
        <v>294</v>
      </c>
      <c r="BO16" s="2" t="s">
        <v>65</v>
      </c>
      <c r="BP16" s="1" t="s">
        <v>66</v>
      </c>
      <c r="BQ16" s="2" t="s">
        <v>65</v>
      </c>
      <c r="BR16" s="2" t="s">
        <v>65</v>
      </c>
      <c r="BS16" s="2" t="s">
        <v>65</v>
      </c>
      <c r="BT16" s="3" t="s">
        <v>300</v>
      </c>
      <c r="BV16" s="2" t="s">
        <v>65</v>
      </c>
      <c r="BW16" s="2" t="s">
        <v>65</v>
      </c>
      <c r="BX16" s="2" t="s">
        <v>65</v>
      </c>
      <c r="BY16" s="4" t="s">
        <v>67</v>
      </c>
      <c r="BZ16" s="2" t="s">
        <v>65</v>
      </c>
      <c r="CA16" s="4" t="s">
        <v>67</v>
      </c>
      <c r="CB16" s="2" t="s">
        <v>65</v>
      </c>
      <c r="CC16" s="1" t="s">
        <v>65</v>
      </c>
      <c r="CD16" s="1" t="s">
        <v>65</v>
      </c>
      <c r="CE16" s="3" t="s">
        <v>305</v>
      </c>
      <c r="CG16" s="1" t="s">
        <v>66</v>
      </c>
      <c r="CH16" s="3" t="s">
        <v>311</v>
      </c>
      <c r="CJ16">
        <f>215/1065</f>
        <v>0.20187793427230047</v>
      </c>
      <c r="CK16" s="35">
        <f t="shared" si="0"/>
        <v>0.30187793427230047</v>
      </c>
    </row>
    <row r="17" spans="1:89">
      <c r="A17" s="3" t="s">
        <v>11</v>
      </c>
      <c r="C17" s="1" t="s">
        <v>65</v>
      </c>
      <c r="D17" s="1" t="s">
        <v>65</v>
      </c>
      <c r="E17" s="1" t="s">
        <v>65</v>
      </c>
      <c r="F17" s="1" t="s">
        <v>65</v>
      </c>
      <c r="G17" s="3" t="s">
        <v>233</v>
      </c>
      <c r="I17" s="1" t="s">
        <v>65</v>
      </c>
      <c r="J17" s="1" t="s">
        <v>65</v>
      </c>
      <c r="K17" s="1" t="s">
        <v>65</v>
      </c>
      <c r="L17" s="1" t="s">
        <v>65</v>
      </c>
      <c r="M17" s="1" t="s">
        <v>65</v>
      </c>
      <c r="N17" s="2" t="s">
        <v>65</v>
      </c>
      <c r="O17" s="1" t="s">
        <v>65</v>
      </c>
      <c r="P17" s="1" t="s">
        <v>65</v>
      </c>
      <c r="Q17" s="1" t="s">
        <v>65</v>
      </c>
      <c r="R17" s="1" t="s">
        <v>65</v>
      </c>
      <c r="S17" s="3" t="s">
        <v>237</v>
      </c>
      <c r="U17" s="2" t="s">
        <v>65</v>
      </c>
      <c r="V17" s="1" t="s">
        <v>65</v>
      </c>
      <c r="W17" s="1" t="s">
        <v>65</v>
      </c>
      <c r="X17" s="1" t="s">
        <v>65</v>
      </c>
      <c r="Y17" s="1" t="s">
        <v>65</v>
      </c>
      <c r="Z17" s="2" t="s">
        <v>65</v>
      </c>
      <c r="AA17" s="1" t="s">
        <v>65</v>
      </c>
      <c r="AB17" s="3" t="s">
        <v>256</v>
      </c>
      <c r="AD17" s="2" t="s">
        <v>65</v>
      </c>
      <c r="AE17" s="2" t="s">
        <v>65</v>
      </c>
      <c r="AF17" s="1" t="s">
        <v>65</v>
      </c>
      <c r="AG17" s="2" t="s">
        <v>65</v>
      </c>
      <c r="AH17" s="1" t="s">
        <v>65</v>
      </c>
      <c r="AI17" s="1" t="s">
        <v>65</v>
      </c>
      <c r="AJ17" s="2" t="s">
        <v>65</v>
      </c>
      <c r="AK17" s="1" t="s">
        <v>65</v>
      </c>
      <c r="AL17" s="1" t="s">
        <v>65</v>
      </c>
      <c r="AM17" s="1" t="s">
        <v>65</v>
      </c>
      <c r="AN17" s="1" t="s">
        <v>65</v>
      </c>
      <c r="AO17" s="1" t="s">
        <v>65</v>
      </c>
      <c r="AP17" s="1" t="s">
        <v>65</v>
      </c>
      <c r="AQ17" s="1" t="s">
        <v>65</v>
      </c>
      <c r="AR17" s="1" t="s">
        <v>65</v>
      </c>
      <c r="AS17" s="1" t="s">
        <v>65</v>
      </c>
      <c r="AT17" s="1" t="s">
        <v>65</v>
      </c>
      <c r="AU17" s="1" t="s">
        <v>65</v>
      </c>
      <c r="AV17" s="1" t="s">
        <v>65</v>
      </c>
      <c r="AW17" s="1" t="s">
        <v>65</v>
      </c>
      <c r="AX17" s="1" t="s">
        <v>65</v>
      </c>
      <c r="AY17" s="1" t="s">
        <v>65</v>
      </c>
      <c r="AZ17" s="2" t="s">
        <v>65</v>
      </c>
      <c r="BA17" s="2" t="s">
        <v>65</v>
      </c>
      <c r="BB17" s="2" t="s">
        <v>65</v>
      </c>
      <c r="BC17" s="1" t="s">
        <v>65</v>
      </c>
      <c r="BD17" s="1" t="s">
        <v>65</v>
      </c>
      <c r="BE17" s="1" t="s">
        <v>65</v>
      </c>
      <c r="BF17" s="1" t="s">
        <v>65</v>
      </c>
      <c r="BG17" s="3" t="s">
        <v>265</v>
      </c>
      <c r="BI17" s="2" t="s">
        <v>65</v>
      </c>
      <c r="BJ17" s="2" t="s">
        <v>65</v>
      </c>
      <c r="BK17" s="2" t="s">
        <v>65</v>
      </c>
      <c r="BL17" s="2" t="s">
        <v>65</v>
      </c>
      <c r="BM17" s="3" t="s">
        <v>292</v>
      </c>
      <c r="BO17" s="2" t="s">
        <v>65</v>
      </c>
      <c r="BP17" s="2" t="s">
        <v>65</v>
      </c>
      <c r="BQ17" s="2" t="s">
        <v>65</v>
      </c>
      <c r="BR17" s="2" t="s">
        <v>65</v>
      </c>
      <c r="BS17" s="2" t="s">
        <v>65</v>
      </c>
      <c r="BT17" s="3" t="s">
        <v>297</v>
      </c>
      <c r="BV17" s="2" t="s">
        <v>65</v>
      </c>
      <c r="BW17" s="2" t="s">
        <v>65</v>
      </c>
      <c r="BX17" s="2" t="s">
        <v>65</v>
      </c>
      <c r="BY17" s="2" t="s">
        <v>65</v>
      </c>
      <c r="BZ17" s="2" t="s">
        <v>65</v>
      </c>
      <c r="CA17" s="2" t="s">
        <v>65</v>
      </c>
      <c r="CB17" s="2" t="s">
        <v>65</v>
      </c>
      <c r="CC17" s="1" t="s">
        <v>65</v>
      </c>
      <c r="CD17" s="2" t="s">
        <v>66</v>
      </c>
      <c r="CE17" s="3" t="s">
        <v>306</v>
      </c>
      <c r="CG17" s="1" t="s">
        <v>66</v>
      </c>
      <c r="CH17" s="3" t="s">
        <v>311</v>
      </c>
      <c r="CJ17">
        <f>300/1115</f>
        <v>0.26905829596412556</v>
      </c>
      <c r="CK17" s="35">
        <f t="shared" si="0"/>
        <v>0.36905829596412554</v>
      </c>
    </row>
    <row r="18" spans="1:89">
      <c r="A18" s="3" t="s">
        <v>12</v>
      </c>
      <c r="C18" s="1" t="s">
        <v>65</v>
      </c>
      <c r="D18" s="1" t="s">
        <v>65</v>
      </c>
      <c r="E18" s="1" t="s">
        <v>65</v>
      </c>
      <c r="F18" s="1" t="s">
        <v>65</v>
      </c>
      <c r="G18" s="3" t="s">
        <v>233</v>
      </c>
      <c r="I18" s="2" t="s">
        <v>66</v>
      </c>
      <c r="J18" s="2" t="s">
        <v>66</v>
      </c>
      <c r="K18" s="2" t="s">
        <v>66</v>
      </c>
      <c r="L18" s="2" t="s">
        <v>66</v>
      </c>
      <c r="M18" s="2" t="s">
        <v>66</v>
      </c>
      <c r="N18" s="2" t="s">
        <v>65</v>
      </c>
      <c r="O18" s="1" t="s">
        <v>65</v>
      </c>
      <c r="P18" s="2" t="s">
        <v>66</v>
      </c>
      <c r="Q18" s="4" t="s">
        <v>67</v>
      </c>
      <c r="R18" s="1" t="s">
        <v>65</v>
      </c>
      <c r="S18" s="3" t="s">
        <v>243</v>
      </c>
      <c r="U18" s="2" t="s">
        <v>65</v>
      </c>
      <c r="V18" s="2" t="s">
        <v>66</v>
      </c>
      <c r="W18" s="2" t="s">
        <v>66</v>
      </c>
      <c r="X18" s="2" t="s">
        <v>66</v>
      </c>
      <c r="Y18" s="1" t="s">
        <v>65</v>
      </c>
      <c r="Z18" s="2" t="s">
        <v>65</v>
      </c>
      <c r="AA18" s="1" t="s">
        <v>65</v>
      </c>
      <c r="AB18" s="3" t="s">
        <v>259</v>
      </c>
      <c r="AD18" s="2" t="s">
        <v>65</v>
      </c>
      <c r="AE18" s="2" t="s">
        <v>65</v>
      </c>
      <c r="AF18" s="1" t="s">
        <v>65</v>
      </c>
      <c r="AG18" s="2" t="s">
        <v>65</v>
      </c>
      <c r="AH18" s="2" t="s">
        <v>66</v>
      </c>
      <c r="AI18" s="2" t="s">
        <v>66</v>
      </c>
      <c r="AJ18" s="2" t="s">
        <v>65</v>
      </c>
      <c r="AK18" s="1" t="s">
        <v>65</v>
      </c>
      <c r="AL18" s="1" t="s">
        <v>65</v>
      </c>
      <c r="AM18" s="2" t="s">
        <v>66</v>
      </c>
      <c r="AN18" s="1" t="s">
        <v>65</v>
      </c>
      <c r="AO18" s="2" t="s">
        <v>66</v>
      </c>
      <c r="AP18" s="2" t="s">
        <v>66</v>
      </c>
      <c r="AQ18" s="2" t="s">
        <v>66</v>
      </c>
      <c r="AR18" s="1" t="s">
        <v>65</v>
      </c>
      <c r="AS18" s="2" t="s">
        <v>66</v>
      </c>
      <c r="AT18" s="1" t="s">
        <v>65</v>
      </c>
      <c r="AU18" s="2" t="s">
        <v>66</v>
      </c>
      <c r="AV18" s="2" t="s">
        <v>66</v>
      </c>
      <c r="AW18" s="2" t="s">
        <v>66</v>
      </c>
      <c r="AX18" s="2" t="s">
        <v>66</v>
      </c>
      <c r="AY18" s="1" t="s">
        <v>65</v>
      </c>
      <c r="AZ18" s="2" t="s">
        <v>65</v>
      </c>
      <c r="BA18" s="4" t="s">
        <v>67</v>
      </c>
      <c r="BB18" s="2" t="s">
        <v>65</v>
      </c>
      <c r="BC18" s="1" t="s">
        <v>65</v>
      </c>
      <c r="BD18" s="1" t="s">
        <v>65</v>
      </c>
      <c r="BE18" s="1" t="s">
        <v>65</v>
      </c>
      <c r="BF18" s="2" t="s">
        <v>66</v>
      </c>
      <c r="BG18" s="3" t="s">
        <v>272</v>
      </c>
      <c r="BI18" s="2" t="s">
        <v>65</v>
      </c>
      <c r="BJ18" s="2" t="s">
        <v>65</v>
      </c>
      <c r="BK18" s="2" t="s">
        <v>65</v>
      </c>
      <c r="BL18" s="2" t="s">
        <v>65</v>
      </c>
      <c r="BM18" s="3" t="s">
        <v>292</v>
      </c>
      <c r="BO18" s="2" t="s">
        <v>65</v>
      </c>
      <c r="BP18" s="2" t="s">
        <v>65</v>
      </c>
      <c r="BQ18" s="2" t="s">
        <v>65</v>
      </c>
      <c r="BR18" s="2" t="s">
        <v>65</v>
      </c>
      <c r="BS18" s="2" t="s">
        <v>65</v>
      </c>
      <c r="BT18" s="3" t="s">
        <v>297</v>
      </c>
      <c r="BV18" s="2" t="s">
        <v>65</v>
      </c>
      <c r="BW18" s="2" t="s">
        <v>65</v>
      </c>
      <c r="BX18" s="2" t="s">
        <v>65</v>
      </c>
      <c r="BY18" s="2" t="s">
        <v>65</v>
      </c>
      <c r="BZ18" s="2" t="s">
        <v>65</v>
      </c>
      <c r="CA18" s="2" t="s">
        <v>65</v>
      </c>
      <c r="CB18" s="2" t="s">
        <v>65</v>
      </c>
      <c r="CC18" s="1" t="s">
        <v>65</v>
      </c>
      <c r="CD18" s="2" t="s">
        <v>66</v>
      </c>
      <c r="CE18" s="3" t="s">
        <v>306</v>
      </c>
      <c r="CG18" s="2" t="s">
        <v>65</v>
      </c>
      <c r="CH18" s="3" t="s">
        <v>294</v>
      </c>
      <c r="CJ18">
        <f>750/1100</f>
        <v>0.68181818181818177</v>
      </c>
      <c r="CK18" s="35">
        <f t="shared" si="0"/>
        <v>0.78181818181818175</v>
      </c>
    </row>
    <row r="19" spans="1:89">
      <c r="A19" s="3" t="s">
        <v>13</v>
      </c>
      <c r="C19" s="1" t="s">
        <v>65</v>
      </c>
      <c r="D19" s="1" t="s">
        <v>65</v>
      </c>
      <c r="E19" s="1" t="s">
        <v>65</v>
      </c>
      <c r="F19" s="1" t="s">
        <v>65</v>
      </c>
      <c r="G19" s="3" t="s">
        <v>233</v>
      </c>
      <c r="I19" s="1" t="s">
        <v>65</v>
      </c>
      <c r="J19" s="1" t="s">
        <v>65</v>
      </c>
      <c r="K19" s="1" t="s">
        <v>65</v>
      </c>
      <c r="L19" s="1" t="s">
        <v>65</v>
      </c>
      <c r="M19" s="1" t="s">
        <v>65</v>
      </c>
      <c r="N19" s="2" t="s">
        <v>65</v>
      </c>
      <c r="O19" s="1" t="s">
        <v>65</v>
      </c>
      <c r="P19" s="1" t="s">
        <v>65</v>
      </c>
      <c r="Q19" s="1" t="s">
        <v>65</v>
      </c>
      <c r="R19" s="1" t="s">
        <v>65</v>
      </c>
      <c r="S19" s="3" t="s">
        <v>237</v>
      </c>
      <c r="U19" s="2" t="s">
        <v>65</v>
      </c>
      <c r="V19" s="1" t="s">
        <v>65</v>
      </c>
      <c r="W19" s="1" t="s">
        <v>65</v>
      </c>
      <c r="X19" s="1" t="s">
        <v>65</v>
      </c>
      <c r="Y19" s="1" t="s">
        <v>65</v>
      </c>
      <c r="Z19" s="2" t="s">
        <v>65</v>
      </c>
      <c r="AA19" s="1" t="s">
        <v>65</v>
      </c>
      <c r="AB19" s="3" t="s">
        <v>256</v>
      </c>
      <c r="AD19" s="2" t="s">
        <v>65</v>
      </c>
      <c r="AE19" s="2" t="s">
        <v>65</v>
      </c>
      <c r="AF19" s="1" t="s">
        <v>65</v>
      </c>
      <c r="AG19" s="2" t="s">
        <v>65</v>
      </c>
      <c r="AH19" s="1" t="s">
        <v>65</v>
      </c>
      <c r="AI19" s="1" t="s">
        <v>65</v>
      </c>
      <c r="AJ19" s="2" t="s">
        <v>65</v>
      </c>
      <c r="AK19" s="1" t="s">
        <v>65</v>
      </c>
      <c r="AL19" s="1" t="s">
        <v>65</v>
      </c>
      <c r="AM19" s="1" t="s">
        <v>65</v>
      </c>
      <c r="AN19" s="1" t="s">
        <v>65</v>
      </c>
      <c r="AO19" s="1" t="s">
        <v>65</v>
      </c>
      <c r="AP19" s="1" t="s">
        <v>65</v>
      </c>
      <c r="AQ19" s="1" t="s">
        <v>65</v>
      </c>
      <c r="AR19" s="1" t="s">
        <v>65</v>
      </c>
      <c r="AS19" s="1" t="s">
        <v>65</v>
      </c>
      <c r="AT19" s="1" t="s">
        <v>65</v>
      </c>
      <c r="AU19" s="1" t="s">
        <v>65</v>
      </c>
      <c r="AV19" s="1" t="s">
        <v>65</v>
      </c>
      <c r="AW19" s="1" t="s">
        <v>65</v>
      </c>
      <c r="AX19" s="1" t="s">
        <v>65</v>
      </c>
      <c r="AY19" s="1" t="s">
        <v>65</v>
      </c>
      <c r="AZ19" s="1" t="s">
        <v>66</v>
      </c>
      <c r="BA19" s="2" t="s">
        <v>65</v>
      </c>
      <c r="BB19" s="2" t="s">
        <v>65</v>
      </c>
      <c r="BC19" s="1" t="s">
        <v>65</v>
      </c>
      <c r="BD19" s="1" t="s">
        <v>65</v>
      </c>
      <c r="BE19" s="1" t="s">
        <v>65</v>
      </c>
      <c r="BF19" s="1" t="s">
        <v>65</v>
      </c>
      <c r="BG19" s="3" t="s">
        <v>273</v>
      </c>
      <c r="BI19" s="2" t="s">
        <v>65</v>
      </c>
      <c r="BJ19" s="2" t="s">
        <v>65</v>
      </c>
      <c r="BK19" s="2" t="s">
        <v>65</v>
      </c>
      <c r="BL19" s="2" t="s">
        <v>65</v>
      </c>
      <c r="BM19" s="3" t="s">
        <v>292</v>
      </c>
      <c r="BO19" s="2" t="s">
        <v>65</v>
      </c>
      <c r="BP19" s="1" t="s">
        <v>66</v>
      </c>
      <c r="BQ19" s="2" t="s">
        <v>65</v>
      </c>
      <c r="BR19" s="2" t="s">
        <v>65</v>
      </c>
      <c r="BS19" s="1" t="s">
        <v>66</v>
      </c>
      <c r="BT19" s="3" t="s">
        <v>299</v>
      </c>
      <c r="BV19" s="2" t="s">
        <v>65</v>
      </c>
      <c r="BW19" s="2" t="s">
        <v>65</v>
      </c>
      <c r="BX19" s="2" t="s">
        <v>65</v>
      </c>
      <c r="BY19" s="2" t="s">
        <v>65</v>
      </c>
      <c r="BZ19" s="2" t="s">
        <v>65</v>
      </c>
      <c r="CA19" s="2" t="s">
        <v>65</v>
      </c>
      <c r="CB19" s="2" t="s">
        <v>65</v>
      </c>
      <c r="CC19" s="1" t="s">
        <v>65</v>
      </c>
      <c r="CD19" s="1" t="s">
        <v>65</v>
      </c>
      <c r="CE19" s="3" t="s">
        <v>303</v>
      </c>
      <c r="CG19" s="1" t="s">
        <v>66</v>
      </c>
      <c r="CH19" s="3" t="s">
        <v>311</v>
      </c>
      <c r="CJ19">
        <f>225/1115</f>
        <v>0.20179372197309417</v>
      </c>
      <c r="CK19" s="35">
        <f t="shared" si="0"/>
        <v>0.30179372197309418</v>
      </c>
    </row>
    <row r="20" spans="1:89">
      <c r="A20" s="3" t="s">
        <v>14</v>
      </c>
      <c r="C20" s="1" t="s">
        <v>65</v>
      </c>
      <c r="D20" s="2" t="s">
        <v>66</v>
      </c>
      <c r="E20" s="1" t="s">
        <v>65</v>
      </c>
      <c r="F20" s="1" t="s">
        <v>65</v>
      </c>
      <c r="G20" s="3" t="s">
        <v>234</v>
      </c>
      <c r="I20" s="2" t="s">
        <v>66</v>
      </c>
      <c r="J20" s="2" t="s">
        <v>66</v>
      </c>
      <c r="K20" s="2" t="s">
        <v>66</v>
      </c>
      <c r="L20" s="2" t="s">
        <v>66</v>
      </c>
      <c r="M20" s="2" t="s">
        <v>66</v>
      </c>
      <c r="N20" s="2" t="s">
        <v>65</v>
      </c>
      <c r="O20" s="1" t="s">
        <v>65</v>
      </c>
      <c r="P20" s="2" t="s">
        <v>66</v>
      </c>
      <c r="Q20" s="1" t="s">
        <v>65</v>
      </c>
      <c r="R20" s="1" t="s">
        <v>65</v>
      </c>
      <c r="S20" s="3" t="s">
        <v>244</v>
      </c>
      <c r="U20" s="2" t="s">
        <v>65</v>
      </c>
      <c r="V20" s="2" t="s">
        <v>66</v>
      </c>
      <c r="W20" s="2" t="s">
        <v>66</v>
      </c>
      <c r="X20" s="2" t="s">
        <v>66</v>
      </c>
      <c r="Y20" s="1" t="s">
        <v>65</v>
      </c>
      <c r="Z20" s="2" t="s">
        <v>65</v>
      </c>
      <c r="AA20" s="1" t="s">
        <v>65</v>
      </c>
      <c r="AB20" s="3" t="s">
        <v>259</v>
      </c>
      <c r="AD20" s="2" t="s">
        <v>65</v>
      </c>
      <c r="AE20" s="2" t="s">
        <v>65</v>
      </c>
      <c r="AF20" s="1" t="s">
        <v>65</v>
      </c>
      <c r="AG20" s="2" t="s">
        <v>65</v>
      </c>
      <c r="AH20" s="2" t="s">
        <v>66</v>
      </c>
      <c r="AI20" s="2" t="s">
        <v>66</v>
      </c>
      <c r="AJ20" s="2" t="s">
        <v>65</v>
      </c>
      <c r="AK20" s="1" t="s">
        <v>65</v>
      </c>
      <c r="AL20" s="1" t="s">
        <v>65</v>
      </c>
      <c r="AM20" s="2" t="s">
        <v>66</v>
      </c>
      <c r="AN20" s="2" t="s">
        <v>66</v>
      </c>
      <c r="AO20" s="2" t="s">
        <v>66</v>
      </c>
      <c r="AP20" s="2" t="s">
        <v>66</v>
      </c>
      <c r="AQ20" s="2" t="s">
        <v>66</v>
      </c>
      <c r="AR20" s="2" t="s">
        <v>66</v>
      </c>
      <c r="AS20" s="2" t="s">
        <v>66</v>
      </c>
      <c r="AT20" s="1" t="s">
        <v>65</v>
      </c>
      <c r="AU20" s="2" t="s">
        <v>66</v>
      </c>
      <c r="AV20" s="2" t="s">
        <v>66</v>
      </c>
      <c r="AW20" s="2" t="s">
        <v>66</v>
      </c>
      <c r="AX20" s="2" t="s">
        <v>66</v>
      </c>
      <c r="AY20" s="2" t="s">
        <v>66</v>
      </c>
      <c r="AZ20" s="2" t="s">
        <v>65</v>
      </c>
      <c r="BA20" s="2" t="s">
        <v>65</v>
      </c>
      <c r="BB20" s="2" t="s">
        <v>65</v>
      </c>
      <c r="BC20" s="1" t="s">
        <v>65</v>
      </c>
      <c r="BD20" s="1" t="s">
        <v>65</v>
      </c>
      <c r="BE20" s="1" t="s">
        <v>65</v>
      </c>
      <c r="BF20" s="1" t="s">
        <v>65</v>
      </c>
      <c r="BG20" s="3" t="s">
        <v>274</v>
      </c>
      <c r="BI20" s="2" t="s">
        <v>65</v>
      </c>
      <c r="BJ20" s="2" t="s">
        <v>65</v>
      </c>
      <c r="BK20" s="2" t="s">
        <v>65</v>
      </c>
      <c r="BL20" s="1" t="s">
        <v>66</v>
      </c>
      <c r="BM20" s="3" t="s">
        <v>295</v>
      </c>
      <c r="BO20" s="2" t="s">
        <v>65</v>
      </c>
      <c r="BP20" s="1" t="s">
        <v>66</v>
      </c>
      <c r="BQ20" s="2" t="s">
        <v>65</v>
      </c>
      <c r="BR20" s="2" t="s">
        <v>65</v>
      </c>
      <c r="BS20" s="2" t="s">
        <v>65</v>
      </c>
      <c r="BT20" s="3" t="s">
        <v>300</v>
      </c>
      <c r="BV20" s="2" t="s">
        <v>65</v>
      </c>
      <c r="BW20" s="2" t="s">
        <v>65</v>
      </c>
      <c r="BX20" s="2" t="s">
        <v>65</v>
      </c>
      <c r="BY20" s="2" t="s">
        <v>65</v>
      </c>
      <c r="BZ20" s="2" t="s">
        <v>65</v>
      </c>
      <c r="CA20" s="2" t="s">
        <v>65</v>
      </c>
      <c r="CB20" s="2" t="s">
        <v>65</v>
      </c>
      <c r="CC20" s="1" t="s">
        <v>65</v>
      </c>
      <c r="CD20" s="2" t="s">
        <v>66</v>
      </c>
      <c r="CE20" s="3" t="s">
        <v>306</v>
      </c>
      <c r="CG20" s="2" t="s">
        <v>65</v>
      </c>
      <c r="CH20" s="3" t="s">
        <v>294</v>
      </c>
      <c r="CJ20">
        <f>785/1115</f>
        <v>0.70403587443946192</v>
      </c>
      <c r="CK20" s="35">
        <f t="shared" si="0"/>
        <v>0.8040358744394619</v>
      </c>
    </row>
    <row r="21" spans="1:89">
      <c r="A21" s="3" t="s">
        <v>15</v>
      </c>
      <c r="C21" s="2" t="s">
        <v>66</v>
      </c>
      <c r="D21" s="2" t="s">
        <v>66</v>
      </c>
      <c r="E21" s="1" t="s">
        <v>65</v>
      </c>
      <c r="F21" s="1" t="s">
        <v>65</v>
      </c>
      <c r="G21" s="3" t="s">
        <v>235</v>
      </c>
      <c r="I21" s="2" t="s">
        <v>66</v>
      </c>
      <c r="J21" s="2" t="s">
        <v>66</v>
      </c>
      <c r="K21" s="2" t="s">
        <v>66</v>
      </c>
      <c r="L21" s="2" t="s">
        <v>66</v>
      </c>
      <c r="M21" s="1" t="s">
        <v>65</v>
      </c>
      <c r="N21" s="2" t="s">
        <v>65</v>
      </c>
      <c r="O21" s="2" t="s">
        <v>66</v>
      </c>
      <c r="P21" s="2" t="s">
        <v>66</v>
      </c>
      <c r="Q21" s="2" t="s">
        <v>66</v>
      </c>
      <c r="R21" s="1" t="s">
        <v>65</v>
      </c>
      <c r="S21" s="3" t="s">
        <v>245</v>
      </c>
      <c r="U21" s="2" t="s">
        <v>65</v>
      </c>
      <c r="V21" s="1" t="s">
        <v>65</v>
      </c>
      <c r="W21" s="1" t="s">
        <v>65</v>
      </c>
      <c r="X21" s="2" t="s">
        <v>66</v>
      </c>
      <c r="Y21" s="1" t="s">
        <v>65</v>
      </c>
      <c r="Z21" s="2" t="s">
        <v>65</v>
      </c>
      <c r="AA21" s="1" t="s">
        <v>65</v>
      </c>
      <c r="AB21" s="3" t="s">
        <v>260</v>
      </c>
      <c r="AD21" s="2" t="s">
        <v>65</v>
      </c>
      <c r="AE21" s="2" t="s">
        <v>65</v>
      </c>
      <c r="AF21" s="1" t="s">
        <v>65</v>
      </c>
      <c r="AG21" s="2" t="s">
        <v>65</v>
      </c>
      <c r="AH21" s="2" t="s">
        <v>66</v>
      </c>
      <c r="AI21" s="2" t="s">
        <v>66</v>
      </c>
      <c r="AJ21" s="2" t="s">
        <v>65</v>
      </c>
      <c r="AK21" s="1" t="s">
        <v>65</v>
      </c>
      <c r="AL21" s="1" t="s">
        <v>65</v>
      </c>
      <c r="AM21" s="1" t="s">
        <v>65</v>
      </c>
      <c r="AN21" s="2" t="s">
        <v>66</v>
      </c>
      <c r="AO21" s="2" t="s">
        <v>66</v>
      </c>
      <c r="AP21" s="2" t="s">
        <v>66</v>
      </c>
      <c r="AQ21" s="2" t="s">
        <v>66</v>
      </c>
      <c r="AR21" s="2" t="s">
        <v>66</v>
      </c>
      <c r="AS21" s="2" t="s">
        <v>66</v>
      </c>
      <c r="AT21" s="1" t="s">
        <v>65</v>
      </c>
      <c r="AU21" s="2" t="s">
        <v>66</v>
      </c>
      <c r="AV21" s="2" t="s">
        <v>66</v>
      </c>
      <c r="AW21" s="2" t="s">
        <v>66</v>
      </c>
      <c r="AX21" s="2" t="s">
        <v>66</v>
      </c>
      <c r="AY21" s="2" t="s">
        <v>66</v>
      </c>
      <c r="AZ21" s="2" t="s">
        <v>65</v>
      </c>
      <c r="BA21" s="1" t="s">
        <v>66</v>
      </c>
      <c r="BB21" s="2" t="s">
        <v>65</v>
      </c>
      <c r="BC21" s="1" t="s">
        <v>65</v>
      </c>
      <c r="BD21" s="1" t="s">
        <v>65</v>
      </c>
      <c r="BE21" s="2" t="s">
        <v>66</v>
      </c>
      <c r="BF21" s="2" t="s">
        <v>66</v>
      </c>
      <c r="BG21" s="3" t="s">
        <v>274</v>
      </c>
      <c r="BI21" s="2" t="s">
        <v>65</v>
      </c>
      <c r="BJ21" s="2" t="s">
        <v>65</v>
      </c>
      <c r="BK21" s="2" t="s">
        <v>65</v>
      </c>
      <c r="BL21" s="2" t="s">
        <v>65</v>
      </c>
      <c r="BM21" s="3" t="s">
        <v>292</v>
      </c>
      <c r="BO21" s="2" t="s">
        <v>65</v>
      </c>
      <c r="BP21" s="2" t="s">
        <v>65</v>
      </c>
      <c r="BQ21" s="2" t="s">
        <v>65</v>
      </c>
      <c r="BR21" s="2" t="s">
        <v>65</v>
      </c>
      <c r="BS21" s="2" t="s">
        <v>65</v>
      </c>
      <c r="BT21" s="3" t="s">
        <v>297</v>
      </c>
      <c r="BV21" s="2" t="s">
        <v>65</v>
      </c>
      <c r="BW21" s="2" t="s">
        <v>65</v>
      </c>
      <c r="BX21" s="2" t="s">
        <v>65</v>
      </c>
      <c r="BY21" s="2" t="s">
        <v>65</v>
      </c>
      <c r="BZ21" s="2" t="s">
        <v>65</v>
      </c>
      <c r="CA21" s="2" t="s">
        <v>65</v>
      </c>
      <c r="CB21" s="2" t="s">
        <v>65</v>
      </c>
      <c r="CC21" s="1" t="s">
        <v>65</v>
      </c>
      <c r="CD21" s="1" t="s">
        <v>65</v>
      </c>
      <c r="CE21" s="3" t="s">
        <v>303</v>
      </c>
      <c r="CG21" s="2" t="s">
        <v>65</v>
      </c>
      <c r="CH21" s="3" t="s">
        <v>294</v>
      </c>
      <c r="CJ21">
        <f>860/1115</f>
        <v>0.77130044843049328</v>
      </c>
      <c r="CK21" s="35">
        <f t="shared" si="0"/>
        <v>0.87130044843049326</v>
      </c>
    </row>
    <row r="22" spans="1:89">
      <c r="A22" s="3" t="s">
        <v>16</v>
      </c>
      <c r="C22" s="1" t="s">
        <v>65</v>
      </c>
      <c r="D22" s="1" t="s">
        <v>65</v>
      </c>
      <c r="E22" s="1" t="s">
        <v>65</v>
      </c>
      <c r="F22" s="1" t="s">
        <v>65</v>
      </c>
      <c r="G22" s="3" t="s">
        <v>233</v>
      </c>
      <c r="I22" s="1" t="s">
        <v>65</v>
      </c>
      <c r="J22" s="1" t="s">
        <v>65</v>
      </c>
      <c r="K22" s="1" t="s">
        <v>65</v>
      </c>
      <c r="L22" s="1" t="s">
        <v>65</v>
      </c>
      <c r="M22" s="1" t="s">
        <v>65</v>
      </c>
      <c r="N22" s="2" t="s">
        <v>65</v>
      </c>
      <c r="O22" s="1" t="s">
        <v>65</v>
      </c>
      <c r="P22" s="1" t="s">
        <v>65</v>
      </c>
      <c r="Q22" s="1" t="s">
        <v>65</v>
      </c>
      <c r="R22" s="1" t="s">
        <v>65</v>
      </c>
      <c r="S22" s="3" t="s">
        <v>237</v>
      </c>
      <c r="U22" s="2" t="s">
        <v>65</v>
      </c>
      <c r="V22" s="1" t="s">
        <v>65</v>
      </c>
      <c r="W22" s="1" t="s">
        <v>65</v>
      </c>
      <c r="X22" s="1" t="s">
        <v>65</v>
      </c>
      <c r="Y22" s="1" t="s">
        <v>65</v>
      </c>
      <c r="Z22" s="2" t="s">
        <v>65</v>
      </c>
      <c r="AA22" s="1" t="s">
        <v>65</v>
      </c>
      <c r="AB22" s="3" t="s">
        <v>256</v>
      </c>
      <c r="AD22" s="2" t="s">
        <v>65</v>
      </c>
      <c r="AE22" s="2" t="s">
        <v>65</v>
      </c>
      <c r="AF22" s="1" t="s">
        <v>65</v>
      </c>
      <c r="AG22" s="1" t="s">
        <v>66</v>
      </c>
      <c r="AH22" s="1" t="s">
        <v>65</v>
      </c>
      <c r="AI22" s="1" t="s">
        <v>65</v>
      </c>
      <c r="AJ22" s="2" t="s">
        <v>65</v>
      </c>
      <c r="AK22" s="1" t="s">
        <v>65</v>
      </c>
      <c r="AL22" s="1" t="s">
        <v>65</v>
      </c>
      <c r="AM22" s="1" t="s">
        <v>65</v>
      </c>
      <c r="AN22" s="1" t="s">
        <v>65</v>
      </c>
      <c r="AO22" s="1" t="s">
        <v>65</v>
      </c>
      <c r="AP22" s="1" t="s">
        <v>65</v>
      </c>
      <c r="AQ22" s="1" t="s">
        <v>65</v>
      </c>
      <c r="AR22" s="1" t="s">
        <v>65</v>
      </c>
      <c r="AS22" s="1" t="s">
        <v>65</v>
      </c>
      <c r="AT22" s="1" t="s">
        <v>65</v>
      </c>
      <c r="AU22" s="1" t="s">
        <v>65</v>
      </c>
      <c r="AV22" s="1" t="s">
        <v>65</v>
      </c>
      <c r="AW22" s="1" t="s">
        <v>65</v>
      </c>
      <c r="AX22" s="1" t="s">
        <v>65</v>
      </c>
      <c r="AY22" s="1" t="s">
        <v>65</v>
      </c>
      <c r="AZ22" s="2" t="s">
        <v>65</v>
      </c>
      <c r="BA22" s="2" t="s">
        <v>65</v>
      </c>
      <c r="BB22" s="2" t="s">
        <v>65</v>
      </c>
      <c r="BC22" s="1" t="s">
        <v>65</v>
      </c>
      <c r="BD22" s="1" t="s">
        <v>65</v>
      </c>
      <c r="BE22" s="1" t="s">
        <v>65</v>
      </c>
      <c r="BF22" s="1" t="s">
        <v>65</v>
      </c>
      <c r="BG22" s="3" t="s">
        <v>269</v>
      </c>
      <c r="BI22" s="2" t="s">
        <v>65</v>
      </c>
      <c r="BJ22" s="2" t="s">
        <v>65</v>
      </c>
      <c r="BK22" s="2" t="s">
        <v>65</v>
      </c>
      <c r="BL22" s="2" t="s">
        <v>65</v>
      </c>
      <c r="BM22" s="3" t="s">
        <v>292</v>
      </c>
      <c r="BO22" s="2" t="s">
        <v>65</v>
      </c>
      <c r="BP22" s="1" t="s">
        <v>66</v>
      </c>
      <c r="BQ22" s="2" t="s">
        <v>65</v>
      </c>
      <c r="BR22" s="2" t="s">
        <v>65</v>
      </c>
      <c r="BS22" s="1" t="s">
        <v>66</v>
      </c>
      <c r="BT22" s="3" t="s">
        <v>299</v>
      </c>
      <c r="BV22" s="2" t="s">
        <v>65</v>
      </c>
      <c r="BW22" s="2" t="s">
        <v>65</v>
      </c>
      <c r="BX22" s="2" t="s">
        <v>65</v>
      </c>
      <c r="BY22" s="2" t="s">
        <v>65</v>
      </c>
      <c r="BZ22" s="2" t="s">
        <v>65</v>
      </c>
      <c r="CA22" s="2" t="s">
        <v>65</v>
      </c>
      <c r="CB22" s="2" t="s">
        <v>65</v>
      </c>
      <c r="CC22" s="1" t="s">
        <v>65</v>
      </c>
      <c r="CD22" s="1" t="s">
        <v>65</v>
      </c>
      <c r="CE22" s="3" t="s">
        <v>303</v>
      </c>
      <c r="CG22" s="1" t="s">
        <v>66</v>
      </c>
      <c r="CH22" s="3" t="s">
        <v>311</v>
      </c>
      <c r="CJ22">
        <f>230/1115</f>
        <v>0.20627802690582961</v>
      </c>
      <c r="CK22" s="35">
        <f t="shared" si="0"/>
        <v>0.30627802690582961</v>
      </c>
    </row>
    <row r="23" spans="1:89">
      <c r="A23" s="3" t="s">
        <v>17</v>
      </c>
      <c r="C23" s="1" t="s">
        <v>65</v>
      </c>
      <c r="D23" s="1" t="s">
        <v>65</v>
      </c>
      <c r="E23" s="1" t="s">
        <v>65</v>
      </c>
      <c r="F23" s="1" t="s">
        <v>65</v>
      </c>
      <c r="G23" s="3" t="s">
        <v>233</v>
      </c>
      <c r="I23" s="1" t="s">
        <v>65</v>
      </c>
      <c r="J23" s="1" t="s">
        <v>65</v>
      </c>
      <c r="K23" s="1" t="s">
        <v>65</v>
      </c>
      <c r="L23" s="1" t="s">
        <v>65</v>
      </c>
      <c r="M23" s="1" t="s">
        <v>65</v>
      </c>
      <c r="N23" s="2" t="s">
        <v>65</v>
      </c>
      <c r="O23" s="1" t="s">
        <v>65</v>
      </c>
      <c r="P23" s="1" t="s">
        <v>65</v>
      </c>
      <c r="Q23" s="1" t="s">
        <v>65</v>
      </c>
      <c r="R23" s="1" t="s">
        <v>65</v>
      </c>
      <c r="S23" s="3" t="s">
        <v>237</v>
      </c>
      <c r="U23" s="2" t="s">
        <v>65</v>
      </c>
      <c r="V23" s="1" t="s">
        <v>65</v>
      </c>
      <c r="W23" s="1" t="s">
        <v>65</v>
      </c>
      <c r="X23" s="1" t="s">
        <v>65</v>
      </c>
      <c r="Y23" s="1" t="s">
        <v>65</v>
      </c>
      <c r="Z23" s="2" t="s">
        <v>65</v>
      </c>
      <c r="AA23" s="1" t="s">
        <v>65</v>
      </c>
      <c r="AB23" s="3" t="s">
        <v>256</v>
      </c>
      <c r="AD23" s="2" t="s">
        <v>65</v>
      </c>
      <c r="AE23" s="2" t="s">
        <v>65</v>
      </c>
      <c r="AF23" s="1" t="s">
        <v>65</v>
      </c>
      <c r="AG23" s="1" t="s">
        <v>66</v>
      </c>
      <c r="AH23" s="1" t="s">
        <v>65</v>
      </c>
      <c r="AI23" s="1" t="s">
        <v>65</v>
      </c>
      <c r="AJ23" s="2" t="s">
        <v>65</v>
      </c>
      <c r="AK23" s="1" t="s">
        <v>65</v>
      </c>
      <c r="AL23" s="1" t="s">
        <v>65</v>
      </c>
      <c r="AM23" s="1" t="s">
        <v>65</v>
      </c>
      <c r="AN23" s="1" t="s">
        <v>65</v>
      </c>
      <c r="AO23" s="1" t="s">
        <v>65</v>
      </c>
      <c r="AP23" s="1" t="s">
        <v>65</v>
      </c>
      <c r="AQ23" s="1" t="s">
        <v>65</v>
      </c>
      <c r="AR23" s="1" t="s">
        <v>65</v>
      </c>
      <c r="AS23" s="1" t="s">
        <v>65</v>
      </c>
      <c r="AT23" s="1" t="s">
        <v>65</v>
      </c>
      <c r="AU23" s="1" t="s">
        <v>65</v>
      </c>
      <c r="AV23" s="1" t="s">
        <v>65</v>
      </c>
      <c r="AW23" s="1" t="s">
        <v>65</v>
      </c>
      <c r="AX23" s="1" t="s">
        <v>65</v>
      </c>
      <c r="AY23" s="1" t="s">
        <v>65</v>
      </c>
      <c r="AZ23" s="2" t="s">
        <v>65</v>
      </c>
      <c r="BA23" s="2" t="s">
        <v>65</v>
      </c>
      <c r="BB23" s="2" t="s">
        <v>65</v>
      </c>
      <c r="BC23" s="1" t="s">
        <v>65</v>
      </c>
      <c r="BD23" s="1" t="s">
        <v>65</v>
      </c>
      <c r="BE23" s="1" t="s">
        <v>65</v>
      </c>
      <c r="BF23" s="1" t="s">
        <v>65</v>
      </c>
      <c r="BG23" s="3" t="s">
        <v>269</v>
      </c>
      <c r="BI23" s="2" t="s">
        <v>65</v>
      </c>
      <c r="BJ23" s="2" t="s">
        <v>65</v>
      </c>
      <c r="BK23" s="2" t="s">
        <v>65</v>
      </c>
      <c r="BL23" s="2" t="s">
        <v>65</v>
      </c>
      <c r="BM23" s="3" t="s">
        <v>292</v>
      </c>
      <c r="BO23" s="2" t="s">
        <v>65</v>
      </c>
      <c r="BP23" s="1" t="s">
        <v>66</v>
      </c>
      <c r="BQ23" s="2" t="s">
        <v>65</v>
      </c>
      <c r="BR23" s="2" t="s">
        <v>65</v>
      </c>
      <c r="BS23" s="1" t="s">
        <v>66</v>
      </c>
      <c r="BT23" s="3" t="s">
        <v>299</v>
      </c>
      <c r="BV23" s="2" t="s">
        <v>65</v>
      </c>
      <c r="BW23" s="2" t="s">
        <v>65</v>
      </c>
      <c r="BX23" s="2" t="s">
        <v>65</v>
      </c>
      <c r="BY23" s="2" t="s">
        <v>65</v>
      </c>
      <c r="BZ23" s="2" t="s">
        <v>65</v>
      </c>
      <c r="CA23" s="2" t="s">
        <v>65</v>
      </c>
      <c r="CB23" s="2" t="s">
        <v>65</v>
      </c>
      <c r="CC23" s="1" t="s">
        <v>65</v>
      </c>
      <c r="CD23" s="1" t="s">
        <v>65</v>
      </c>
      <c r="CE23" s="3" t="s">
        <v>303</v>
      </c>
      <c r="CG23" s="1" t="s">
        <v>66</v>
      </c>
      <c r="CH23" s="3" t="s">
        <v>311</v>
      </c>
      <c r="CJ23">
        <f>230/1115</f>
        <v>0.20627802690582961</v>
      </c>
      <c r="CK23" s="35">
        <f t="shared" si="0"/>
        <v>0.30627802690582961</v>
      </c>
    </row>
    <row r="24" spans="1:89">
      <c r="A24" s="3" t="s">
        <v>18</v>
      </c>
      <c r="C24" s="1" t="s">
        <v>65</v>
      </c>
      <c r="D24" s="1" t="s">
        <v>65</v>
      </c>
      <c r="E24" s="1" t="s">
        <v>65</v>
      </c>
      <c r="F24" s="1" t="s">
        <v>65</v>
      </c>
      <c r="G24" s="3" t="s">
        <v>233</v>
      </c>
      <c r="I24" s="1" t="s">
        <v>65</v>
      </c>
      <c r="J24" s="1" t="s">
        <v>65</v>
      </c>
      <c r="K24" s="1" t="s">
        <v>65</v>
      </c>
      <c r="L24" s="2" t="s">
        <v>66</v>
      </c>
      <c r="M24" s="1" t="s">
        <v>65</v>
      </c>
      <c r="N24" s="2" t="s">
        <v>65</v>
      </c>
      <c r="O24" s="1" t="s">
        <v>65</v>
      </c>
      <c r="P24" s="1" t="s">
        <v>65</v>
      </c>
      <c r="Q24" s="1" t="s">
        <v>65</v>
      </c>
      <c r="R24" s="1" t="s">
        <v>65</v>
      </c>
      <c r="S24" s="3" t="s">
        <v>246</v>
      </c>
      <c r="U24" s="2" t="s">
        <v>65</v>
      </c>
      <c r="V24" s="2" t="s">
        <v>66</v>
      </c>
      <c r="W24" s="1" t="s">
        <v>65</v>
      </c>
      <c r="X24" s="2" t="s">
        <v>66</v>
      </c>
      <c r="Y24" s="1" t="s">
        <v>65</v>
      </c>
      <c r="Z24" s="2" t="s">
        <v>65</v>
      </c>
      <c r="AA24" s="1" t="s">
        <v>65</v>
      </c>
      <c r="AB24" s="3" t="s">
        <v>261</v>
      </c>
      <c r="AD24" s="2" t="s">
        <v>65</v>
      </c>
      <c r="AE24" s="2" t="s">
        <v>65</v>
      </c>
      <c r="AF24" s="4" t="s">
        <v>67</v>
      </c>
      <c r="AG24" s="2" t="s">
        <v>65</v>
      </c>
      <c r="AH24" s="2" t="s">
        <v>66</v>
      </c>
      <c r="AI24" s="2" t="s">
        <v>66</v>
      </c>
      <c r="AJ24" s="2" t="s">
        <v>65</v>
      </c>
      <c r="AK24" s="1" t="s">
        <v>65</v>
      </c>
      <c r="AL24" s="1" t="s">
        <v>65</v>
      </c>
      <c r="AM24" s="11" t="s">
        <v>67</v>
      </c>
      <c r="AN24" s="1" t="s">
        <v>65</v>
      </c>
      <c r="AO24" s="2" t="s">
        <v>66</v>
      </c>
      <c r="AP24" s="2" t="s">
        <v>66</v>
      </c>
      <c r="AQ24" s="2" t="s">
        <v>66</v>
      </c>
      <c r="AR24" s="1" t="s">
        <v>65</v>
      </c>
      <c r="AS24" s="2" t="s">
        <v>66</v>
      </c>
      <c r="AT24" s="1" t="s">
        <v>65</v>
      </c>
      <c r="AU24" s="2" t="s">
        <v>66</v>
      </c>
      <c r="AV24" s="2" t="s">
        <v>66</v>
      </c>
      <c r="AW24" s="1" t="s">
        <v>65</v>
      </c>
      <c r="AX24" s="1" t="s">
        <v>65</v>
      </c>
      <c r="AY24" s="2" t="s">
        <v>66</v>
      </c>
      <c r="AZ24" s="2" t="s">
        <v>65</v>
      </c>
      <c r="BA24" s="2" t="s">
        <v>65</v>
      </c>
      <c r="BB24" s="2" t="s">
        <v>65</v>
      </c>
      <c r="BC24" s="1" t="s">
        <v>65</v>
      </c>
      <c r="BD24" s="1" t="s">
        <v>65</v>
      </c>
      <c r="BE24" s="1" t="s">
        <v>65</v>
      </c>
      <c r="BF24" s="1" t="s">
        <v>65</v>
      </c>
      <c r="BG24" s="3" t="s">
        <v>276</v>
      </c>
      <c r="BI24" s="2" t="s">
        <v>65</v>
      </c>
      <c r="BJ24" s="2" t="s">
        <v>65</v>
      </c>
      <c r="BK24" s="2" t="s">
        <v>65</v>
      </c>
      <c r="BL24" s="2" t="s">
        <v>65</v>
      </c>
      <c r="BM24" s="3" t="s">
        <v>292</v>
      </c>
      <c r="BO24" s="2" t="s">
        <v>65</v>
      </c>
      <c r="BP24" s="1" t="s">
        <v>66</v>
      </c>
      <c r="BQ24" s="2" t="s">
        <v>65</v>
      </c>
      <c r="BR24" s="2" t="s">
        <v>65</v>
      </c>
      <c r="BS24" s="2" t="s">
        <v>65</v>
      </c>
      <c r="BT24" s="3" t="s">
        <v>300</v>
      </c>
      <c r="BV24" s="2" t="s">
        <v>65</v>
      </c>
      <c r="BW24" s="2" t="s">
        <v>65</v>
      </c>
      <c r="BX24" s="2" t="s">
        <v>65</v>
      </c>
      <c r="BY24" s="2" t="s">
        <v>65</v>
      </c>
      <c r="BZ24" s="2" t="s">
        <v>65</v>
      </c>
      <c r="CA24" s="2" t="s">
        <v>65</v>
      </c>
      <c r="CB24" s="2" t="s">
        <v>65</v>
      </c>
      <c r="CC24" s="1" t="s">
        <v>65</v>
      </c>
      <c r="CD24" s="4" t="s">
        <v>67</v>
      </c>
      <c r="CE24" s="3" t="s">
        <v>307</v>
      </c>
      <c r="CG24" s="2" t="s">
        <v>65</v>
      </c>
      <c r="CH24" s="3" t="s">
        <v>294</v>
      </c>
      <c r="CJ24">
        <f>495/1075</f>
        <v>0.46046511627906977</v>
      </c>
      <c r="CK24" s="35">
        <f t="shared" si="0"/>
        <v>0.56046511627906981</v>
      </c>
    </row>
    <row r="25" spans="1:89">
      <c r="A25" s="3" t="s">
        <v>19</v>
      </c>
      <c r="C25" s="1" t="s">
        <v>65</v>
      </c>
      <c r="D25" s="2" t="s">
        <v>66</v>
      </c>
      <c r="E25" s="1" t="s">
        <v>65</v>
      </c>
      <c r="F25" s="1" t="s">
        <v>65</v>
      </c>
      <c r="G25" s="3" t="s">
        <v>234</v>
      </c>
      <c r="I25" s="2" t="s">
        <v>66</v>
      </c>
      <c r="J25" s="2" t="s">
        <v>66</v>
      </c>
      <c r="K25" s="2" t="s">
        <v>66</v>
      </c>
      <c r="L25" s="2" t="s">
        <v>66</v>
      </c>
      <c r="M25" s="1" t="s">
        <v>65</v>
      </c>
      <c r="N25" s="2" t="s">
        <v>65</v>
      </c>
      <c r="O25" s="2" t="s">
        <v>66</v>
      </c>
      <c r="P25" s="1" t="s">
        <v>65</v>
      </c>
      <c r="Q25" s="1" t="s">
        <v>65</v>
      </c>
      <c r="R25" s="1" t="s">
        <v>65</v>
      </c>
      <c r="S25" s="3" t="s">
        <v>247</v>
      </c>
      <c r="U25" s="2" t="s">
        <v>65</v>
      </c>
      <c r="V25" s="2" t="s">
        <v>66</v>
      </c>
      <c r="W25" s="1" t="s">
        <v>65</v>
      </c>
      <c r="X25" s="2" t="s">
        <v>66</v>
      </c>
      <c r="Y25" s="1" t="s">
        <v>65</v>
      </c>
      <c r="Z25" s="2" t="s">
        <v>65</v>
      </c>
      <c r="AA25" s="1" t="s">
        <v>65</v>
      </c>
      <c r="AB25" s="3" t="s">
        <v>261</v>
      </c>
      <c r="AD25" s="2" t="s">
        <v>65</v>
      </c>
      <c r="AE25" s="2" t="s">
        <v>65</v>
      </c>
      <c r="AF25" s="1" t="s">
        <v>65</v>
      </c>
      <c r="AG25" s="1" t="s">
        <v>66</v>
      </c>
      <c r="AH25" s="2" t="s">
        <v>66</v>
      </c>
      <c r="AI25" s="1" t="s">
        <v>65</v>
      </c>
      <c r="AJ25" s="2" t="s">
        <v>65</v>
      </c>
      <c r="AK25" s="1" t="s">
        <v>65</v>
      </c>
      <c r="AL25" s="1" t="s">
        <v>65</v>
      </c>
      <c r="AM25" s="2" t="s">
        <v>66</v>
      </c>
      <c r="AN25" s="1" t="s">
        <v>65</v>
      </c>
      <c r="AO25" s="2" t="s">
        <v>66</v>
      </c>
      <c r="AP25" s="2" t="s">
        <v>66</v>
      </c>
      <c r="AQ25" s="2" t="s">
        <v>66</v>
      </c>
      <c r="AR25" s="2" t="s">
        <v>66</v>
      </c>
      <c r="AS25" s="2" t="s">
        <v>66</v>
      </c>
      <c r="AT25" s="1" t="s">
        <v>65</v>
      </c>
      <c r="AU25" s="1" t="s">
        <v>65</v>
      </c>
      <c r="AV25" s="2" t="s">
        <v>66</v>
      </c>
      <c r="AW25" s="1" t="s">
        <v>65</v>
      </c>
      <c r="AX25" s="2" t="s">
        <v>66</v>
      </c>
      <c r="AY25" s="2" t="s">
        <v>66</v>
      </c>
      <c r="AZ25" s="2" t="s">
        <v>65</v>
      </c>
      <c r="BA25" s="2" t="s">
        <v>65</v>
      </c>
      <c r="BB25" s="4" t="s">
        <v>67</v>
      </c>
      <c r="BC25" s="1" t="s">
        <v>65</v>
      </c>
      <c r="BD25" s="1" t="s">
        <v>65</v>
      </c>
      <c r="BE25" s="1" t="s">
        <v>65</v>
      </c>
      <c r="BF25" s="2" t="s">
        <v>66</v>
      </c>
      <c r="BG25" s="3" t="s">
        <v>275</v>
      </c>
      <c r="BI25" s="2" t="s">
        <v>65</v>
      </c>
      <c r="BJ25" s="2" t="s">
        <v>65</v>
      </c>
      <c r="BK25" s="2" t="s">
        <v>65</v>
      </c>
      <c r="BL25" s="1" t="s">
        <v>66</v>
      </c>
      <c r="BM25" s="3" t="s">
        <v>295</v>
      </c>
      <c r="BO25" s="2" t="s">
        <v>65</v>
      </c>
      <c r="BP25" s="1" t="s">
        <v>66</v>
      </c>
      <c r="BQ25" s="2" t="s">
        <v>65</v>
      </c>
      <c r="BR25" s="2" t="s">
        <v>65</v>
      </c>
      <c r="BS25" s="2" t="s">
        <v>65</v>
      </c>
      <c r="BT25" s="3" t="s">
        <v>300</v>
      </c>
      <c r="BV25" s="2" t="s">
        <v>65</v>
      </c>
      <c r="BW25" s="2" t="s">
        <v>65</v>
      </c>
      <c r="BX25" s="2" t="s">
        <v>65</v>
      </c>
      <c r="BY25" s="2" t="s">
        <v>65</v>
      </c>
      <c r="BZ25" s="2" t="s">
        <v>65</v>
      </c>
      <c r="CA25" s="2" t="s">
        <v>65</v>
      </c>
      <c r="CB25" s="2" t="s">
        <v>65</v>
      </c>
      <c r="CC25" s="1" t="s">
        <v>65</v>
      </c>
      <c r="CD25" s="2" t="s">
        <v>66</v>
      </c>
      <c r="CE25" s="3" t="s">
        <v>306</v>
      </c>
      <c r="CG25" s="2" t="s">
        <v>65</v>
      </c>
      <c r="CH25" s="3" t="s">
        <v>294</v>
      </c>
      <c r="CJ25">
        <f>655/1105</f>
        <v>0.59276018099547512</v>
      </c>
      <c r="CK25" s="35">
        <f t="shared" si="0"/>
        <v>0.69276018099547509</v>
      </c>
    </row>
    <row r="26" spans="1:89">
      <c r="A26" s="3" t="s">
        <v>20</v>
      </c>
      <c r="C26" s="1" t="s">
        <v>65</v>
      </c>
      <c r="D26" s="1" t="s">
        <v>65</v>
      </c>
      <c r="E26" s="1" t="s">
        <v>65</v>
      </c>
      <c r="F26" s="1" t="s">
        <v>65</v>
      </c>
      <c r="G26" s="3" t="s">
        <v>233</v>
      </c>
      <c r="I26" s="1" t="s">
        <v>65</v>
      </c>
      <c r="J26" s="1" t="s">
        <v>65</v>
      </c>
      <c r="K26" s="2" t="s">
        <v>66</v>
      </c>
      <c r="L26" s="2" t="s">
        <v>66</v>
      </c>
      <c r="M26" s="1" t="s">
        <v>65</v>
      </c>
      <c r="N26" s="2" t="s">
        <v>65</v>
      </c>
      <c r="O26" s="1" t="s">
        <v>65</v>
      </c>
      <c r="P26" s="1" t="s">
        <v>65</v>
      </c>
      <c r="Q26" s="1" t="s">
        <v>65</v>
      </c>
      <c r="R26" s="1" t="s">
        <v>65</v>
      </c>
      <c r="S26" s="3" t="s">
        <v>248</v>
      </c>
      <c r="U26" s="2" t="s">
        <v>65</v>
      </c>
      <c r="V26" s="2" t="s">
        <v>66</v>
      </c>
      <c r="W26" s="2" t="s">
        <v>66</v>
      </c>
      <c r="X26" s="2" t="s">
        <v>66</v>
      </c>
      <c r="Y26" s="1" t="s">
        <v>65</v>
      </c>
      <c r="Z26" s="2" t="s">
        <v>65</v>
      </c>
      <c r="AA26" s="1" t="s">
        <v>65</v>
      </c>
      <c r="AB26" s="3" t="s">
        <v>259</v>
      </c>
      <c r="AD26" s="2" t="s">
        <v>65</v>
      </c>
      <c r="AE26" s="2" t="s">
        <v>65</v>
      </c>
      <c r="AF26" s="1" t="s">
        <v>65</v>
      </c>
      <c r="AG26" s="2" t="s">
        <v>65</v>
      </c>
      <c r="AH26" s="2" t="s">
        <v>66</v>
      </c>
      <c r="AI26" s="2" t="s">
        <v>66</v>
      </c>
      <c r="AJ26" s="2" t="s">
        <v>65</v>
      </c>
      <c r="AK26" s="1" t="s">
        <v>65</v>
      </c>
      <c r="AL26" s="1" t="s">
        <v>65</v>
      </c>
      <c r="AM26" s="2" t="s">
        <v>66</v>
      </c>
      <c r="AN26" s="1" t="s">
        <v>65</v>
      </c>
      <c r="AO26" s="2" t="s">
        <v>66</v>
      </c>
      <c r="AP26" s="2" t="s">
        <v>66</v>
      </c>
      <c r="AQ26" s="1" t="s">
        <v>65</v>
      </c>
      <c r="AR26" s="1" t="s">
        <v>65</v>
      </c>
      <c r="AS26" s="2" t="s">
        <v>66</v>
      </c>
      <c r="AT26" s="1" t="s">
        <v>65</v>
      </c>
      <c r="AU26" s="2" t="s">
        <v>66</v>
      </c>
      <c r="AV26" s="2" t="s">
        <v>66</v>
      </c>
      <c r="AW26" s="2" t="s">
        <v>66</v>
      </c>
      <c r="AX26" s="2" t="s">
        <v>66</v>
      </c>
      <c r="AY26" s="1" t="s">
        <v>65</v>
      </c>
      <c r="AZ26" s="2" t="s">
        <v>65</v>
      </c>
      <c r="BA26" s="2" t="s">
        <v>65</v>
      </c>
      <c r="BB26" s="2" t="s">
        <v>65</v>
      </c>
      <c r="BC26" s="1" t="s">
        <v>65</v>
      </c>
      <c r="BD26" s="1" t="s">
        <v>65</v>
      </c>
      <c r="BE26" s="1" t="s">
        <v>65</v>
      </c>
      <c r="BF26" s="1" t="s">
        <v>65</v>
      </c>
      <c r="BG26" s="3" t="s">
        <v>277</v>
      </c>
      <c r="BI26" s="2" t="s">
        <v>65</v>
      </c>
      <c r="BJ26" s="2" t="s">
        <v>65</v>
      </c>
      <c r="BK26" s="2" t="s">
        <v>65</v>
      </c>
      <c r="BL26" s="2" t="s">
        <v>65</v>
      </c>
      <c r="BM26" s="3" t="s">
        <v>292</v>
      </c>
      <c r="BO26" s="2" t="s">
        <v>65</v>
      </c>
      <c r="BP26" s="1" t="s">
        <v>66</v>
      </c>
      <c r="BQ26" s="2" t="s">
        <v>65</v>
      </c>
      <c r="BR26" s="2" t="s">
        <v>65</v>
      </c>
      <c r="BS26" s="2" t="s">
        <v>65</v>
      </c>
      <c r="BT26" s="3" t="s">
        <v>300</v>
      </c>
      <c r="BV26" s="2" t="s">
        <v>65</v>
      </c>
      <c r="BW26" s="2" t="s">
        <v>65</v>
      </c>
      <c r="BX26" s="2" t="s">
        <v>65</v>
      </c>
      <c r="BY26" s="2" t="s">
        <v>65</v>
      </c>
      <c r="BZ26" s="2" t="s">
        <v>65</v>
      </c>
      <c r="CA26" s="2" t="s">
        <v>65</v>
      </c>
      <c r="CB26" s="2" t="s">
        <v>65</v>
      </c>
      <c r="CC26" s="1" t="s">
        <v>65</v>
      </c>
      <c r="CD26" s="1" t="s">
        <v>65</v>
      </c>
      <c r="CE26" s="3" t="s">
        <v>303</v>
      </c>
      <c r="CG26" s="2" t="s">
        <v>65</v>
      </c>
      <c r="CH26" s="3" t="s">
        <v>294</v>
      </c>
      <c r="CJ26">
        <f>550/1115</f>
        <v>0.49327354260089684</v>
      </c>
      <c r="CK26" s="35">
        <f t="shared" si="0"/>
        <v>0.59327354260089682</v>
      </c>
    </row>
    <row r="27" spans="1:89">
      <c r="A27" s="3" t="s">
        <v>21</v>
      </c>
      <c r="C27" s="1" t="s">
        <v>65</v>
      </c>
      <c r="D27" s="1" t="s">
        <v>65</v>
      </c>
      <c r="E27" s="1" t="s">
        <v>65</v>
      </c>
      <c r="F27" s="1" t="s">
        <v>65</v>
      </c>
      <c r="G27" s="3" t="s">
        <v>233</v>
      </c>
      <c r="I27" s="1" t="s">
        <v>65</v>
      </c>
      <c r="J27" s="1" t="s">
        <v>65</v>
      </c>
      <c r="K27" s="1" t="s">
        <v>65</v>
      </c>
      <c r="L27" s="2" t="s">
        <v>66</v>
      </c>
      <c r="M27" s="1" t="s">
        <v>65</v>
      </c>
      <c r="N27" s="2" t="s">
        <v>65</v>
      </c>
      <c r="O27" s="1" t="s">
        <v>65</v>
      </c>
      <c r="P27" s="1" t="s">
        <v>65</v>
      </c>
      <c r="Q27" s="1" t="s">
        <v>65</v>
      </c>
      <c r="R27" s="1" t="s">
        <v>65</v>
      </c>
      <c r="S27" s="3" t="s">
        <v>249</v>
      </c>
      <c r="U27" s="2" t="s">
        <v>65</v>
      </c>
      <c r="V27" s="2" t="s">
        <v>66</v>
      </c>
      <c r="W27" s="1" t="s">
        <v>65</v>
      </c>
      <c r="X27" s="1" t="s">
        <v>65</v>
      </c>
      <c r="Y27" s="1" t="s">
        <v>65</v>
      </c>
      <c r="Z27" s="2" t="s">
        <v>65</v>
      </c>
      <c r="AA27" s="1" t="s">
        <v>65</v>
      </c>
      <c r="AB27" s="3" t="s">
        <v>257</v>
      </c>
      <c r="AD27" s="2" t="s">
        <v>65</v>
      </c>
      <c r="AE27" s="2" t="s">
        <v>65</v>
      </c>
      <c r="AF27" s="1" t="s">
        <v>65</v>
      </c>
      <c r="AG27" s="2" t="s">
        <v>65</v>
      </c>
      <c r="AH27" s="2" t="s">
        <v>66</v>
      </c>
      <c r="AI27" s="2" t="s">
        <v>66</v>
      </c>
      <c r="AJ27" s="2" t="s">
        <v>65</v>
      </c>
      <c r="AK27" s="1" t="s">
        <v>65</v>
      </c>
      <c r="AL27" s="1" t="s">
        <v>65</v>
      </c>
      <c r="AM27" s="2" t="s">
        <v>66</v>
      </c>
      <c r="AN27" s="1" t="s">
        <v>65</v>
      </c>
      <c r="AO27" s="2" t="s">
        <v>66</v>
      </c>
      <c r="AP27" s="2" t="s">
        <v>66</v>
      </c>
      <c r="AQ27" s="2" t="s">
        <v>66</v>
      </c>
      <c r="AR27" s="1" t="s">
        <v>65</v>
      </c>
      <c r="AS27" s="2" t="s">
        <v>66</v>
      </c>
      <c r="AT27" s="1" t="s">
        <v>65</v>
      </c>
      <c r="AU27" s="2" t="s">
        <v>66</v>
      </c>
      <c r="AV27" s="2" t="s">
        <v>66</v>
      </c>
      <c r="AW27" s="1" t="s">
        <v>65</v>
      </c>
      <c r="AX27" s="2" t="s">
        <v>66</v>
      </c>
      <c r="AY27" s="1" t="s">
        <v>65</v>
      </c>
      <c r="AZ27" s="2" t="s">
        <v>65</v>
      </c>
      <c r="BA27" s="2" t="s">
        <v>65</v>
      </c>
      <c r="BB27" s="2" t="s">
        <v>65</v>
      </c>
      <c r="BC27" s="1" t="s">
        <v>65</v>
      </c>
      <c r="BD27" s="1" t="s">
        <v>65</v>
      </c>
      <c r="BE27" s="1" t="s">
        <v>65</v>
      </c>
      <c r="BF27" s="1" t="s">
        <v>65</v>
      </c>
      <c r="BG27" s="3" t="s">
        <v>278</v>
      </c>
      <c r="BI27" s="2" t="s">
        <v>65</v>
      </c>
      <c r="BJ27" s="2" t="s">
        <v>65</v>
      </c>
      <c r="BK27" s="2" t="s">
        <v>65</v>
      </c>
      <c r="BL27" s="2" t="s">
        <v>65</v>
      </c>
      <c r="BM27" s="3" t="s">
        <v>292</v>
      </c>
      <c r="BO27" s="2" t="s">
        <v>65</v>
      </c>
      <c r="BP27" s="1" t="s">
        <v>66</v>
      </c>
      <c r="BQ27" s="2" t="s">
        <v>65</v>
      </c>
      <c r="BR27" s="2" t="s">
        <v>65</v>
      </c>
      <c r="BS27" s="2" t="s">
        <v>65</v>
      </c>
      <c r="BT27" s="3" t="s">
        <v>300</v>
      </c>
      <c r="BV27" s="2" t="s">
        <v>65</v>
      </c>
      <c r="BW27" s="2" t="s">
        <v>65</v>
      </c>
      <c r="BX27" s="2" t="s">
        <v>65</v>
      </c>
      <c r="BY27" s="2" t="s">
        <v>65</v>
      </c>
      <c r="BZ27" s="2" t="s">
        <v>65</v>
      </c>
      <c r="CA27" s="2" t="s">
        <v>65</v>
      </c>
      <c r="CB27" s="2" t="s">
        <v>65</v>
      </c>
      <c r="CC27" s="1" t="s">
        <v>65</v>
      </c>
      <c r="CD27" s="2" t="s">
        <v>66</v>
      </c>
      <c r="CE27" s="3" t="s">
        <v>306</v>
      </c>
      <c r="CG27" s="2" t="s">
        <v>65</v>
      </c>
      <c r="CH27" s="3" t="s">
        <v>294</v>
      </c>
      <c r="CJ27">
        <f>525/1115</f>
        <v>0.47085201793721976</v>
      </c>
      <c r="CK27" s="35">
        <f t="shared" si="0"/>
        <v>0.57085201793721974</v>
      </c>
    </row>
    <row r="28" spans="1:89">
      <c r="A28" s="3" t="s">
        <v>22</v>
      </c>
      <c r="C28" s="1" t="s">
        <v>65</v>
      </c>
      <c r="D28" s="1" t="s">
        <v>65</v>
      </c>
      <c r="E28" s="1" t="s">
        <v>65</v>
      </c>
      <c r="F28" s="1" t="s">
        <v>65</v>
      </c>
      <c r="G28" s="3" t="s">
        <v>233</v>
      </c>
      <c r="I28" s="1" t="s">
        <v>65</v>
      </c>
      <c r="J28" s="1" t="s">
        <v>65</v>
      </c>
      <c r="K28" s="1" t="s">
        <v>65</v>
      </c>
      <c r="L28" s="1" t="s">
        <v>65</v>
      </c>
      <c r="M28" s="1" t="s">
        <v>65</v>
      </c>
      <c r="N28" s="2" t="s">
        <v>65</v>
      </c>
      <c r="O28" s="1" t="s">
        <v>65</v>
      </c>
      <c r="P28" s="1" t="s">
        <v>65</v>
      </c>
      <c r="Q28" s="1" t="s">
        <v>65</v>
      </c>
      <c r="R28" s="1" t="s">
        <v>65</v>
      </c>
      <c r="S28" s="3" t="s">
        <v>237</v>
      </c>
      <c r="U28" s="2" t="s">
        <v>65</v>
      </c>
      <c r="V28" s="1" t="s">
        <v>65</v>
      </c>
      <c r="W28" s="1" t="s">
        <v>65</v>
      </c>
      <c r="X28" s="1" t="s">
        <v>65</v>
      </c>
      <c r="Y28" s="1" t="s">
        <v>65</v>
      </c>
      <c r="Z28" s="2" t="s">
        <v>65</v>
      </c>
      <c r="AA28" s="1" t="s">
        <v>65</v>
      </c>
      <c r="AB28" s="3" t="s">
        <v>256</v>
      </c>
      <c r="AD28" s="2" t="s">
        <v>65</v>
      </c>
      <c r="AE28" s="2" t="s">
        <v>65</v>
      </c>
      <c r="AF28" s="1" t="s">
        <v>65</v>
      </c>
      <c r="AG28" s="2" t="s">
        <v>65</v>
      </c>
      <c r="AH28" s="1" t="s">
        <v>65</v>
      </c>
      <c r="AI28" s="1" t="s">
        <v>65</v>
      </c>
      <c r="AJ28" s="2" t="s">
        <v>65</v>
      </c>
      <c r="AK28" s="1" t="s">
        <v>65</v>
      </c>
      <c r="AL28" s="1" t="s">
        <v>65</v>
      </c>
      <c r="AM28" s="1" t="s">
        <v>65</v>
      </c>
      <c r="AN28" s="1" t="s">
        <v>65</v>
      </c>
      <c r="AO28" s="1" t="s">
        <v>65</v>
      </c>
      <c r="AP28" s="1" t="s">
        <v>65</v>
      </c>
      <c r="AQ28" s="1" t="s">
        <v>65</v>
      </c>
      <c r="AR28" s="1" t="s">
        <v>65</v>
      </c>
      <c r="AS28" s="1" t="s">
        <v>65</v>
      </c>
      <c r="AT28" s="1" t="s">
        <v>65</v>
      </c>
      <c r="AU28" s="1" t="s">
        <v>65</v>
      </c>
      <c r="AV28" s="1" t="s">
        <v>65</v>
      </c>
      <c r="AW28" s="1" t="s">
        <v>65</v>
      </c>
      <c r="AX28" s="1" t="s">
        <v>65</v>
      </c>
      <c r="AY28" s="1" t="s">
        <v>65</v>
      </c>
      <c r="AZ28" s="2" t="s">
        <v>65</v>
      </c>
      <c r="BA28" s="2" t="s">
        <v>65</v>
      </c>
      <c r="BB28" s="2" t="s">
        <v>65</v>
      </c>
      <c r="BC28" s="1" t="s">
        <v>65</v>
      </c>
      <c r="BD28" s="1" t="s">
        <v>65</v>
      </c>
      <c r="BE28" s="1" t="s">
        <v>65</v>
      </c>
      <c r="BF28" s="2" t="s">
        <v>66</v>
      </c>
      <c r="BG28" s="3" t="s">
        <v>279</v>
      </c>
      <c r="BI28" s="2" t="s">
        <v>65</v>
      </c>
      <c r="BJ28" s="2" t="s">
        <v>65</v>
      </c>
      <c r="BK28" s="2" t="s">
        <v>65</v>
      </c>
      <c r="BL28" s="2" t="s">
        <v>65</v>
      </c>
      <c r="BM28" s="3" t="s">
        <v>292</v>
      </c>
      <c r="BO28" s="2" t="s">
        <v>65</v>
      </c>
      <c r="BP28" s="2" t="s">
        <v>65</v>
      </c>
      <c r="BQ28" s="2" t="s">
        <v>65</v>
      </c>
      <c r="BR28" s="2" t="s">
        <v>65</v>
      </c>
      <c r="BS28" s="2" t="s">
        <v>65</v>
      </c>
      <c r="BT28" s="3" t="s">
        <v>297</v>
      </c>
      <c r="BV28" s="2" t="s">
        <v>65</v>
      </c>
      <c r="BW28" s="2" t="s">
        <v>65</v>
      </c>
      <c r="BX28" s="2" t="s">
        <v>65</v>
      </c>
      <c r="BY28" s="2" t="s">
        <v>65</v>
      </c>
      <c r="BZ28" s="2" t="s">
        <v>65</v>
      </c>
      <c r="CA28" s="2" t="s">
        <v>65</v>
      </c>
      <c r="CB28" s="2" t="s">
        <v>65</v>
      </c>
      <c r="CC28" s="1" t="s">
        <v>65</v>
      </c>
      <c r="CD28" s="1" t="s">
        <v>65</v>
      </c>
      <c r="CE28" s="3" t="s">
        <v>303</v>
      </c>
      <c r="CG28" s="1" t="s">
        <v>66</v>
      </c>
      <c r="CH28" s="3" t="s">
        <v>311</v>
      </c>
      <c r="CJ28">
        <f>290/1115</f>
        <v>0.26008968609865468</v>
      </c>
      <c r="CK28" s="35">
        <f t="shared" si="0"/>
        <v>0.36008968609865466</v>
      </c>
    </row>
    <row r="29" spans="1:89">
      <c r="A29" s="3" t="s">
        <v>23</v>
      </c>
      <c r="C29" s="1" t="s">
        <v>65</v>
      </c>
      <c r="D29" s="1" t="s">
        <v>65</v>
      </c>
      <c r="E29" s="1" t="s">
        <v>65</v>
      </c>
      <c r="F29" s="1" t="s">
        <v>65</v>
      </c>
      <c r="G29" s="3" t="s">
        <v>233</v>
      </c>
      <c r="I29" s="1" t="s">
        <v>65</v>
      </c>
      <c r="J29" s="1" t="s">
        <v>65</v>
      </c>
      <c r="K29" s="1" t="s">
        <v>65</v>
      </c>
      <c r="L29" s="2" t="s">
        <v>66</v>
      </c>
      <c r="M29" s="1" t="s">
        <v>65</v>
      </c>
      <c r="N29" s="2" t="s">
        <v>65</v>
      </c>
      <c r="O29" s="1" t="s">
        <v>65</v>
      </c>
      <c r="P29" s="1" t="s">
        <v>65</v>
      </c>
      <c r="Q29" s="1" t="s">
        <v>65</v>
      </c>
      <c r="R29" s="1" t="s">
        <v>65</v>
      </c>
      <c r="S29" s="3" t="s">
        <v>246</v>
      </c>
      <c r="U29" s="2" t="s">
        <v>65</v>
      </c>
      <c r="V29" s="1" t="s">
        <v>65</v>
      </c>
      <c r="W29" s="1" t="s">
        <v>65</v>
      </c>
      <c r="X29" s="2" t="s">
        <v>66</v>
      </c>
      <c r="Y29" s="1" t="s">
        <v>65</v>
      </c>
      <c r="Z29" s="2" t="s">
        <v>65</v>
      </c>
      <c r="AA29" s="1" t="s">
        <v>65</v>
      </c>
      <c r="AB29" s="3" t="s">
        <v>260</v>
      </c>
      <c r="AD29" s="2" t="s">
        <v>65</v>
      </c>
      <c r="AE29" s="2" t="s">
        <v>65</v>
      </c>
      <c r="AF29" s="1" t="s">
        <v>65</v>
      </c>
      <c r="AG29" s="2" t="s">
        <v>65</v>
      </c>
      <c r="AH29" s="2" t="s">
        <v>66</v>
      </c>
      <c r="AI29" s="2" t="s">
        <v>66</v>
      </c>
      <c r="AJ29" s="2" t="s">
        <v>65</v>
      </c>
      <c r="AK29" s="1" t="s">
        <v>65</v>
      </c>
      <c r="AL29" s="1" t="s">
        <v>65</v>
      </c>
      <c r="AM29" s="2" t="s">
        <v>66</v>
      </c>
      <c r="AN29" s="1" t="s">
        <v>65</v>
      </c>
      <c r="AO29" s="2" t="s">
        <v>66</v>
      </c>
      <c r="AP29" s="1" t="s">
        <v>65</v>
      </c>
      <c r="AQ29" s="2" t="s">
        <v>66</v>
      </c>
      <c r="AR29" s="1" t="s">
        <v>65</v>
      </c>
      <c r="AS29" s="2" t="s">
        <v>66</v>
      </c>
      <c r="AT29" s="1" t="s">
        <v>65</v>
      </c>
      <c r="AU29" s="1" t="s">
        <v>65</v>
      </c>
      <c r="AV29" s="2" t="s">
        <v>66</v>
      </c>
      <c r="AW29" s="1" t="s">
        <v>65</v>
      </c>
      <c r="AX29" s="2" t="s">
        <v>66</v>
      </c>
      <c r="AY29" s="2" t="s">
        <v>66</v>
      </c>
      <c r="AZ29" s="2" t="s">
        <v>65</v>
      </c>
      <c r="BA29" s="2" t="s">
        <v>65</v>
      </c>
      <c r="BB29" s="2" t="s">
        <v>65</v>
      </c>
      <c r="BC29" s="1" t="s">
        <v>65</v>
      </c>
      <c r="BD29" s="1" t="s">
        <v>65</v>
      </c>
      <c r="BE29" s="1" t="s">
        <v>65</v>
      </c>
      <c r="BF29" s="1" t="s">
        <v>65</v>
      </c>
      <c r="BG29" s="3" t="s">
        <v>280</v>
      </c>
      <c r="BI29" s="2" t="s">
        <v>65</v>
      </c>
      <c r="BJ29" s="2" t="s">
        <v>65</v>
      </c>
      <c r="BK29" s="2" t="s">
        <v>65</v>
      </c>
      <c r="BL29" s="2" t="s">
        <v>65</v>
      </c>
      <c r="BM29" s="3" t="s">
        <v>292</v>
      </c>
      <c r="BO29" s="2" t="s">
        <v>65</v>
      </c>
      <c r="BP29" s="2" t="s">
        <v>65</v>
      </c>
      <c r="BQ29" s="2" t="s">
        <v>65</v>
      </c>
      <c r="BR29" s="2" t="s">
        <v>65</v>
      </c>
      <c r="BS29" s="2" t="s">
        <v>65</v>
      </c>
      <c r="BT29" s="3" t="s">
        <v>297</v>
      </c>
      <c r="BV29" s="2" t="s">
        <v>65</v>
      </c>
      <c r="BW29" s="2" t="s">
        <v>65</v>
      </c>
      <c r="BX29" s="2" t="s">
        <v>65</v>
      </c>
      <c r="BY29" s="2" t="s">
        <v>65</v>
      </c>
      <c r="BZ29" s="2" t="s">
        <v>65</v>
      </c>
      <c r="CA29" s="2" t="s">
        <v>65</v>
      </c>
      <c r="CB29" s="2" t="s">
        <v>65</v>
      </c>
      <c r="CC29" s="1" t="s">
        <v>65</v>
      </c>
      <c r="CD29" s="1" t="s">
        <v>65</v>
      </c>
      <c r="CE29" s="3" t="s">
        <v>303</v>
      </c>
      <c r="CG29" s="2" t="s">
        <v>65</v>
      </c>
      <c r="CH29" s="3" t="s">
        <v>294</v>
      </c>
      <c r="CJ29">
        <f>460/1115</f>
        <v>0.41255605381165922</v>
      </c>
      <c r="CK29" s="35">
        <f t="shared" si="0"/>
        <v>0.51255605381165925</v>
      </c>
    </row>
    <row r="30" spans="1:89">
      <c r="A30" s="3" t="s">
        <v>24</v>
      </c>
      <c r="C30" s="1" t="s">
        <v>65</v>
      </c>
      <c r="D30" s="1" t="s">
        <v>65</v>
      </c>
      <c r="E30" s="1" t="s">
        <v>65</v>
      </c>
      <c r="F30" s="1" t="s">
        <v>65</v>
      </c>
      <c r="G30" s="3" t="s">
        <v>233</v>
      </c>
      <c r="I30" s="1" t="s">
        <v>65</v>
      </c>
      <c r="J30" s="1" t="s">
        <v>65</v>
      </c>
      <c r="K30" s="1" t="s">
        <v>65</v>
      </c>
      <c r="L30" s="1" t="s">
        <v>65</v>
      </c>
      <c r="M30" s="2" t="s">
        <v>66</v>
      </c>
      <c r="N30" s="6" t="s">
        <v>67</v>
      </c>
      <c r="O30" s="1" t="s">
        <v>65</v>
      </c>
      <c r="P30" s="1" t="s">
        <v>65</v>
      </c>
      <c r="Q30" s="1" t="s">
        <v>65</v>
      </c>
      <c r="R30" s="1" t="s">
        <v>65</v>
      </c>
      <c r="S30" s="15" t="s">
        <v>250</v>
      </c>
      <c r="T30" s="15"/>
      <c r="U30" s="2" t="s">
        <v>65</v>
      </c>
      <c r="V30" s="1" t="s">
        <v>65</v>
      </c>
      <c r="W30" s="1" t="s">
        <v>65</v>
      </c>
      <c r="X30" s="1" t="s">
        <v>65</v>
      </c>
      <c r="Y30" s="1" t="s">
        <v>65</v>
      </c>
      <c r="Z30" s="2" t="s">
        <v>65</v>
      </c>
      <c r="AA30" s="1" t="s">
        <v>65</v>
      </c>
      <c r="AB30" s="30" t="s">
        <v>256</v>
      </c>
      <c r="AC30" s="32"/>
      <c r="AD30" s="2" t="s">
        <v>65</v>
      </c>
      <c r="AE30" s="2" t="s">
        <v>65</v>
      </c>
      <c r="AF30" s="1" t="s">
        <v>65</v>
      </c>
      <c r="AG30" s="2" t="s">
        <v>65</v>
      </c>
      <c r="AH30" s="1" t="s">
        <v>65</v>
      </c>
      <c r="AI30" s="1" t="s">
        <v>65</v>
      </c>
      <c r="AJ30" s="2" t="s">
        <v>65</v>
      </c>
      <c r="AK30" s="1" t="s">
        <v>65</v>
      </c>
      <c r="AL30" s="1" t="s">
        <v>65</v>
      </c>
      <c r="AM30" s="1" t="s">
        <v>65</v>
      </c>
      <c r="AN30" s="1" t="s">
        <v>65</v>
      </c>
      <c r="AO30" s="1" t="s">
        <v>65</v>
      </c>
      <c r="AP30" s="1" t="s">
        <v>65</v>
      </c>
      <c r="AQ30" s="1" t="s">
        <v>65</v>
      </c>
      <c r="AR30" s="4" t="s">
        <v>67</v>
      </c>
      <c r="AS30" s="1" t="s">
        <v>65</v>
      </c>
      <c r="AT30" s="1" t="s">
        <v>65</v>
      </c>
      <c r="AU30" s="1" t="s">
        <v>65</v>
      </c>
      <c r="AV30" s="1" t="s">
        <v>65</v>
      </c>
      <c r="AW30" s="1" t="s">
        <v>65</v>
      </c>
      <c r="AX30" s="1" t="s">
        <v>65</v>
      </c>
      <c r="AY30" s="2" t="s">
        <v>66</v>
      </c>
      <c r="AZ30" s="2" t="s">
        <v>65</v>
      </c>
      <c r="BA30" s="2" t="s">
        <v>65</v>
      </c>
      <c r="BB30" s="2" t="s">
        <v>65</v>
      </c>
      <c r="BC30" s="4" t="s">
        <v>67</v>
      </c>
      <c r="BD30" s="1" t="s">
        <v>65</v>
      </c>
      <c r="BE30" s="1" t="s">
        <v>65</v>
      </c>
      <c r="BF30" s="1" t="s">
        <v>65</v>
      </c>
      <c r="BG30" s="3" t="s">
        <v>281</v>
      </c>
      <c r="BI30" s="2" t="s">
        <v>65</v>
      </c>
      <c r="BJ30" s="4" t="s">
        <v>67</v>
      </c>
      <c r="BK30" s="2" t="s">
        <v>65</v>
      </c>
      <c r="BL30" s="4" t="s">
        <v>67</v>
      </c>
      <c r="BM30" s="3" t="s">
        <v>294</v>
      </c>
      <c r="BO30" s="2" t="s">
        <v>65</v>
      </c>
      <c r="BP30" s="2" t="s">
        <v>65</v>
      </c>
      <c r="BQ30" s="2" t="s">
        <v>65</v>
      </c>
      <c r="BR30" s="2" t="s">
        <v>65</v>
      </c>
      <c r="BS30" s="2" t="s">
        <v>65</v>
      </c>
      <c r="BT30" s="3" t="s">
        <v>297</v>
      </c>
      <c r="BV30" s="2" t="s">
        <v>65</v>
      </c>
      <c r="BW30" s="2" t="s">
        <v>65</v>
      </c>
      <c r="BX30" s="2" t="s">
        <v>65</v>
      </c>
      <c r="BY30" s="4" t="s">
        <v>67</v>
      </c>
      <c r="BZ30" s="2" t="s">
        <v>65</v>
      </c>
      <c r="CA30" s="4" t="s">
        <v>67</v>
      </c>
      <c r="CB30" s="2" t="s">
        <v>65</v>
      </c>
      <c r="CC30" s="1" t="s">
        <v>65</v>
      </c>
      <c r="CD30" s="1" t="s">
        <v>65</v>
      </c>
      <c r="CE30" s="3" t="s">
        <v>305</v>
      </c>
      <c r="CG30" s="1" t="s">
        <v>66</v>
      </c>
      <c r="CH30" s="3" t="s">
        <v>311</v>
      </c>
      <c r="CJ30">
        <f>275/1045</f>
        <v>0.26315789473684209</v>
      </c>
      <c r="CK30" s="35">
        <f t="shared" si="0"/>
        <v>0.36315789473684212</v>
      </c>
    </row>
    <row r="31" spans="1:89">
      <c r="A31" s="3" t="s">
        <v>25</v>
      </c>
      <c r="C31" s="4" t="s">
        <v>67</v>
      </c>
      <c r="D31" s="1" t="s">
        <v>65</v>
      </c>
      <c r="E31" s="1" t="s">
        <v>65</v>
      </c>
      <c r="F31" s="1" t="s">
        <v>65</v>
      </c>
      <c r="G31" s="3" t="s">
        <v>238</v>
      </c>
      <c r="I31" s="1" t="s">
        <v>65</v>
      </c>
      <c r="J31" s="1" t="s">
        <v>65</v>
      </c>
      <c r="K31" s="1" t="s">
        <v>65</v>
      </c>
      <c r="L31" s="1" t="s">
        <v>65</v>
      </c>
      <c r="M31" s="1" t="s">
        <v>65</v>
      </c>
      <c r="N31" s="2" t="s">
        <v>65</v>
      </c>
      <c r="O31" s="1" t="s">
        <v>65</v>
      </c>
      <c r="P31" s="1" t="s">
        <v>65</v>
      </c>
      <c r="Q31" s="1" t="s">
        <v>65</v>
      </c>
      <c r="R31" s="1" t="s">
        <v>65</v>
      </c>
      <c r="S31" s="3" t="s">
        <v>237</v>
      </c>
      <c r="U31" s="2" t="s">
        <v>65</v>
      </c>
      <c r="V31" s="1" t="s">
        <v>65</v>
      </c>
      <c r="W31" s="1" t="s">
        <v>65</v>
      </c>
      <c r="X31" s="1" t="s">
        <v>65</v>
      </c>
      <c r="Y31" s="1" t="s">
        <v>65</v>
      </c>
      <c r="Z31" s="2" t="s">
        <v>65</v>
      </c>
      <c r="AA31" s="1" t="s">
        <v>65</v>
      </c>
      <c r="AB31" s="3" t="s">
        <v>256</v>
      </c>
      <c r="AD31" s="2" t="s">
        <v>65</v>
      </c>
      <c r="AE31" s="2" t="s">
        <v>65</v>
      </c>
      <c r="AF31" s="1" t="s">
        <v>65</v>
      </c>
      <c r="AG31" s="2" t="s">
        <v>65</v>
      </c>
      <c r="AH31" s="1" t="s">
        <v>65</v>
      </c>
      <c r="AI31" s="1" t="s">
        <v>65</v>
      </c>
      <c r="AJ31" s="2" t="s">
        <v>65</v>
      </c>
      <c r="AK31" s="1" t="s">
        <v>65</v>
      </c>
      <c r="AL31" s="1" t="s">
        <v>65</v>
      </c>
      <c r="AM31" s="1" t="s">
        <v>65</v>
      </c>
      <c r="AN31" s="1" t="s">
        <v>65</v>
      </c>
      <c r="AO31" s="1" t="s">
        <v>65</v>
      </c>
      <c r="AP31" s="1" t="s">
        <v>65</v>
      </c>
      <c r="AQ31" s="1" t="s">
        <v>65</v>
      </c>
      <c r="AR31" s="1" t="s">
        <v>65</v>
      </c>
      <c r="AS31" s="4" t="s">
        <v>67</v>
      </c>
      <c r="AT31" s="1" t="s">
        <v>65</v>
      </c>
      <c r="AU31" s="1" t="s">
        <v>65</v>
      </c>
      <c r="AV31" s="1" t="s">
        <v>65</v>
      </c>
      <c r="AW31" s="1" t="s">
        <v>65</v>
      </c>
      <c r="AX31" s="4" t="s">
        <v>67</v>
      </c>
      <c r="AY31" s="1" t="s">
        <v>65</v>
      </c>
      <c r="AZ31" s="2" t="s">
        <v>65</v>
      </c>
      <c r="BA31" s="2" t="s">
        <v>65</v>
      </c>
      <c r="BB31" s="2" t="s">
        <v>65</v>
      </c>
      <c r="BC31" s="1" t="s">
        <v>65</v>
      </c>
      <c r="BD31" s="1" t="s">
        <v>65</v>
      </c>
      <c r="BE31" s="1" t="s">
        <v>65</v>
      </c>
      <c r="BF31" s="2" t="s">
        <v>66</v>
      </c>
      <c r="BG31" s="3" t="s">
        <v>282</v>
      </c>
      <c r="BI31" s="2" t="s">
        <v>65</v>
      </c>
      <c r="BJ31" s="2" t="s">
        <v>65</v>
      </c>
      <c r="BK31" s="2" t="s">
        <v>65</v>
      </c>
      <c r="BL31" s="2" t="s">
        <v>65</v>
      </c>
      <c r="BM31" s="3" t="s">
        <v>292</v>
      </c>
      <c r="BO31" s="2" t="s">
        <v>65</v>
      </c>
      <c r="BP31" s="2" t="s">
        <v>65</v>
      </c>
      <c r="BQ31" s="2" t="s">
        <v>65</v>
      </c>
      <c r="BR31" s="2" t="s">
        <v>65</v>
      </c>
      <c r="BS31" s="1" t="s">
        <v>66</v>
      </c>
      <c r="BT31" s="3" t="s">
        <v>301</v>
      </c>
      <c r="BV31" s="2" t="s">
        <v>65</v>
      </c>
      <c r="BW31" s="2" t="s">
        <v>65</v>
      </c>
      <c r="BX31" s="2" t="s">
        <v>65</v>
      </c>
      <c r="BY31" s="2" t="s">
        <v>65</v>
      </c>
      <c r="BZ31" s="2" t="s">
        <v>65</v>
      </c>
      <c r="CA31" s="2" t="s">
        <v>65</v>
      </c>
      <c r="CB31" s="2" t="s">
        <v>65</v>
      </c>
      <c r="CC31" s="1" t="s">
        <v>65</v>
      </c>
      <c r="CD31" s="2" t="s">
        <v>66</v>
      </c>
      <c r="CE31" s="3" t="s">
        <v>306</v>
      </c>
      <c r="CG31" s="1" t="s">
        <v>66</v>
      </c>
      <c r="CH31" s="3" t="s">
        <v>311</v>
      </c>
      <c r="CJ31">
        <f>295/995</f>
        <v>0.29648241206030151</v>
      </c>
      <c r="CK31" s="35">
        <f t="shared" si="0"/>
        <v>0.39648241206030155</v>
      </c>
    </row>
    <row r="32" spans="1:89">
      <c r="A32" s="3" t="s">
        <v>26</v>
      </c>
      <c r="C32" s="1" t="s">
        <v>65</v>
      </c>
      <c r="D32" s="1" t="s">
        <v>65</v>
      </c>
      <c r="E32" s="1" t="s">
        <v>65</v>
      </c>
      <c r="F32" s="1" t="s">
        <v>65</v>
      </c>
      <c r="G32" s="3" t="s">
        <v>233</v>
      </c>
      <c r="I32" s="1" t="s">
        <v>65</v>
      </c>
      <c r="J32" s="1" t="s">
        <v>65</v>
      </c>
      <c r="K32" s="1" t="s">
        <v>65</v>
      </c>
      <c r="L32" s="1" t="s">
        <v>65</v>
      </c>
      <c r="M32" s="1" t="s">
        <v>65</v>
      </c>
      <c r="N32" s="2" t="s">
        <v>65</v>
      </c>
      <c r="O32" s="1" t="s">
        <v>65</v>
      </c>
      <c r="P32" s="1" t="s">
        <v>65</v>
      </c>
      <c r="Q32" s="1" t="s">
        <v>65</v>
      </c>
      <c r="R32" s="1" t="s">
        <v>65</v>
      </c>
      <c r="S32" s="3" t="s">
        <v>237</v>
      </c>
      <c r="U32" s="2" t="s">
        <v>65</v>
      </c>
      <c r="V32" s="1" t="s">
        <v>65</v>
      </c>
      <c r="W32" s="1" t="s">
        <v>65</v>
      </c>
      <c r="X32" s="1" t="s">
        <v>65</v>
      </c>
      <c r="Y32" s="1" t="s">
        <v>65</v>
      </c>
      <c r="Z32" s="2" t="s">
        <v>65</v>
      </c>
      <c r="AA32" s="1" t="s">
        <v>65</v>
      </c>
      <c r="AB32" s="3" t="s">
        <v>256</v>
      </c>
      <c r="AD32" s="2" t="s">
        <v>65</v>
      </c>
      <c r="AE32" s="2" t="s">
        <v>65</v>
      </c>
      <c r="AF32" s="1" t="s">
        <v>65</v>
      </c>
      <c r="AG32" s="2" t="s">
        <v>65</v>
      </c>
      <c r="AH32" s="1" t="s">
        <v>65</v>
      </c>
      <c r="AI32" s="2" t="s">
        <v>66</v>
      </c>
      <c r="AJ32" s="2" t="s">
        <v>65</v>
      </c>
      <c r="AK32" s="1" t="s">
        <v>65</v>
      </c>
      <c r="AL32" s="1" t="s">
        <v>65</v>
      </c>
      <c r="AM32" s="1" t="s">
        <v>65</v>
      </c>
      <c r="AN32" s="1" t="s">
        <v>65</v>
      </c>
      <c r="AO32" s="1" t="s">
        <v>65</v>
      </c>
      <c r="AP32" s="1" t="s">
        <v>65</v>
      </c>
      <c r="AQ32" s="1" t="s">
        <v>65</v>
      </c>
      <c r="AR32" s="1" t="s">
        <v>65</v>
      </c>
      <c r="AS32" s="1" t="s">
        <v>65</v>
      </c>
      <c r="AT32" s="1" t="s">
        <v>65</v>
      </c>
      <c r="AU32" s="1" t="s">
        <v>65</v>
      </c>
      <c r="AV32" s="1" t="s">
        <v>65</v>
      </c>
      <c r="AW32" s="1" t="s">
        <v>65</v>
      </c>
      <c r="AX32" s="1" t="s">
        <v>65</v>
      </c>
      <c r="AY32" s="2" t="s">
        <v>66</v>
      </c>
      <c r="AZ32" s="2" t="s">
        <v>65</v>
      </c>
      <c r="BA32" s="2" t="s">
        <v>65</v>
      </c>
      <c r="BB32" s="2" t="s">
        <v>65</v>
      </c>
      <c r="BC32" s="1" t="s">
        <v>65</v>
      </c>
      <c r="BD32" s="1" t="s">
        <v>65</v>
      </c>
      <c r="BE32" s="1" t="s">
        <v>65</v>
      </c>
      <c r="BF32" s="2" t="s">
        <v>66</v>
      </c>
      <c r="BG32" s="3" t="s">
        <v>283</v>
      </c>
      <c r="BI32" s="2" t="s">
        <v>65</v>
      </c>
      <c r="BJ32" s="2" t="s">
        <v>65</v>
      </c>
      <c r="BK32" s="2" t="s">
        <v>65</v>
      </c>
      <c r="BL32" s="2" t="s">
        <v>65</v>
      </c>
      <c r="BM32" s="3" t="s">
        <v>292</v>
      </c>
      <c r="BO32" s="2" t="s">
        <v>65</v>
      </c>
      <c r="BP32" s="2" t="s">
        <v>65</v>
      </c>
      <c r="BQ32" s="2" t="s">
        <v>65</v>
      </c>
      <c r="BR32" s="2" t="s">
        <v>65</v>
      </c>
      <c r="BS32" s="2" t="s">
        <v>65</v>
      </c>
      <c r="BT32" s="3" t="s">
        <v>297</v>
      </c>
      <c r="BV32" s="2" t="s">
        <v>65</v>
      </c>
      <c r="BW32" s="2" t="s">
        <v>65</v>
      </c>
      <c r="BX32" s="2" t="s">
        <v>65</v>
      </c>
      <c r="BY32" s="2" t="s">
        <v>65</v>
      </c>
      <c r="BZ32" s="2" t="s">
        <v>65</v>
      </c>
      <c r="CA32" s="2" t="s">
        <v>65</v>
      </c>
      <c r="CB32" s="2" t="s">
        <v>65</v>
      </c>
      <c r="CC32" s="1" t="s">
        <v>65</v>
      </c>
      <c r="CD32" s="1" t="s">
        <v>65</v>
      </c>
      <c r="CE32" s="3" t="s">
        <v>303</v>
      </c>
      <c r="CG32" s="2" t="s">
        <v>65</v>
      </c>
      <c r="CH32" s="3" t="s">
        <v>294</v>
      </c>
      <c r="CJ32">
        <f>335/1115</f>
        <v>0.30044843049327352</v>
      </c>
      <c r="CK32" s="35">
        <f t="shared" si="0"/>
        <v>0.4004484304932735</v>
      </c>
    </row>
    <row r="33" spans="1:89">
      <c r="A33" s="3" t="s">
        <v>27</v>
      </c>
      <c r="C33" s="1" t="s">
        <v>65</v>
      </c>
      <c r="D33" s="1" t="s">
        <v>65</v>
      </c>
      <c r="E33" s="1" t="s">
        <v>65</v>
      </c>
      <c r="F33" s="1" t="s">
        <v>65</v>
      </c>
      <c r="G33" s="3" t="s">
        <v>233</v>
      </c>
      <c r="I33" s="1" t="s">
        <v>65</v>
      </c>
      <c r="J33" s="1" t="s">
        <v>65</v>
      </c>
      <c r="K33" s="1" t="s">
        <v>65</v>
      </c>
      <c r="L33" s="2" t="s">
        <v>66</v>
      </c>
      <c r="M33" s="1" t="s">
        <v>65</v>
      </c>
      <c r="N33" s="2" t="s">
        <v>65</v>
      </c>
      <c r="O33" s="1" t="s">
        <v>65</v>
      </c>
      <c r="P33" s="1" t="s">
        <v>65</v>
      </c>
      <c r="Q33" s="1" t="s">
        <v>65</v>
      </c>
      <c r="R33" s="1" t="s">
        <v>65</v>
      </c>
      <c r="S33" s="3" t="s">
        <v>246</v>
      </c>
      <c r="U33" s="2" t="s">
        <v>65</v>
      </c>
      <c r="V33" s="2" t="s">
        <v>66</v>
      </c>
      <c r="W33" s="1" t="s">
        <v>65</v>
      </c>
      <c r="X33" s="2" t="s">
        <v>66</v>
      </c>
      <c r="Y33" s="1" t="s">
        <v>65</v>
      </c>
      <c r="Z33" s="2" t="s">
        <v>65</v>
      </c>
      <c r="AA33" s="1" t="s">
        <v>65</v>
      </c>
      <c r="AB33" s="3" t="s">
        <v>261</v>
      </c>
      <c r="AD33" s="2" t="s">
        <v>65</v>
      </c>
      <c r="AE33" s="2" t="s">
        <v>65</v>
      </c>
      <c r="AF33" s="1" t="s">
        <v>65</v>
      </c>
      <c r="AG33" s="2" t="s">
        <v>65</v>
      </c>
      <c r="AH33" s="2" t="s">
        <v>66</v>
      </c>
      <c r="AI33" s="2" t="s">
        <v>66</v>
      </c>
      <c r="AJ33" s="2" t="s">
        <v>65</v>
      </c>
      <c r="AK33" s="1" t="s">
        <v>65</v>
      </c>
      <c r="AL33" s="1" t="s">
        <v>65</v>
      </c>
      <c r="AM33" s="2" t="s">
        <v>66</v>
      </c>
      <c r="AN33" s="1" t="s">
        <v>65</v>
      </c>
      <c r="AO33" s="2" t="s">
        <v>66</v>
      </c>
      <c r="AP33" s="2" t="s">
        <v>66</v>
      </c>
      <c r="AQ33" s="2" t="s">
        <v>66</v>
      </c>
      <c r="AR33" s="1" t="s">
        <v>65</v>
      </c>
      <c r="AS33" s="2" t="s">
        <v>66</v>
      </c>
      <c r="AT33" s="1" t="s">
        <v>65</v>
      </c>
      <c r="AU33" s="2" t="s">
        <v>66</v>
      </c>
      <c r="AV33" s="2" t="s">
        <v>66</v>
      </c>
      <c r="AW33" s="1" t="s">
        <v>65</v>
      </c>
      <c r="AX33" s="2" t="s">
        <v>66</v>
      </c>
      <c r="AY33" s="2" t="s">
        <v>66</v>
      </c>
      <c r="AZ33" s="2" t="s">
        <v>65</v>
      </c>
      <c r="BA33" s="2" t="s">
        <v>65</v>
      </c>
      <c r="BB33" s="2" t="s">
        <v>65</v>
      </c>
      <c r="BC33" s="1" t="s">
        <v>65</v>
      </c>
      <c r="BD33" s="1" t="s">
        <v>65</v>
      </c>
      <c r="BE33" s="1" t="s">
        <v>65</v>
      </c>
      <c r="BF33" s="1" t="s">
        <v>65</v>
      </c>
      <c r="BG33" s="3" t="s">
        <v>277</v>
      </c>
      <c r="BI33" s="2" t="s">
        <v>65</v>
      </c>
      <c r="BJ33" s="2" t="s">
        <v>65</v>
      </c>
      <c r="BK33" s="2" t="s">
        <v>65</v>
      </c>
      <c r="BL33" s="2" t="s">
        <v>65</v>
      </c>
      <c r="BM33" s="3" t="s">
        <v>292</v>
      </c>
      <c r="BO33" s="2" t="s">
        <v>65</v>
      </c>
      <c r="BP33" s="1" t="s">
        <v>66</v>
      </c>
      <c r="BQ33" s="2" t="s">
        <v>65</v>
      </c>
      <c r="BR33" s="2" t="s">
        <v>65</v>
      </c>
      <c r="BS33" s="2" t="s">
        <v>65</v>
      </c>
      <c r="BT33" s="3" t="s">
        <v>300</v>
      </c>
      <c r="BV33" s="2" t="s">
        <v>65</v>
      </c>
      <c r="BW33" s="2" t="s">
        <v>65</v>
      </c>
      <c r="BX33" s="2" t="s">
        <v>65</v>
      </c>
      <c r="BY33" s="2" t="s">
        <v>65</v>
      </c>
      <c r="BZ33" s="2" t="s">
        <v>65</v>
      </c>
      <c r="CA33" s="2" t="s">
        <v>65</v>
      </c>
      <c r="CB33" s="2" t="s">
        <v>65</v>
      </c>
      <c r="CC33" s="1" t="s">
        <v>65</v>
      </c>
      <c r="CD33" s="2" t="s">
        <v>66</v>
      </c>
      <c r="CE33" s="3" t="s">
        <v>306</v>
      </c>
      <c r="CG33" s="2" t="s">
        <v>65</v>
      </c>
      <c r="CH33" s="3" t="s">
        <v>294</v>
      </c>
      <c r="CJ33">
        <f>540/1115</f>
        <v>0.48430493273542602</v>
      </c>
      <c r="CK33" s="35">
        <f t="shared" si="0"/>
        <v>0.58430493273542605</v>
      </c>
    </row>
    <row r="34" spans="1:89">
      <c r="A34" s="3" t="s">
        <v>28</v>
      </c>
      <c r="C34" s="1" t="s">
        <v>65</v>
      </c>
      <c r="D34" s="1" t="s">
        <v>65</v>
      </c>
      <c r="E34" s="1" t="s">
        <v>65</v>
      </c>
      <c r="F34" s="1" t="s">
        <v>65</v>
      </c>
      <c r="G34" s="3" t="s">
        <v>233</v>
      </c>
      <c r="I34" s="2" t="s">
        <v>66</v>
      </c>
      <c r="J34" s="2" t="s">
        <v>66</v>
      </c>
      <c r="K34" s="2" t="s">
        <v>66</v>
      </c>
      <c r="L34" s="2" t="s">
        <v>66</v>
      </c>
      <c r="M34" s="1" t="s">
        <v>65</v>
      </c>
      <c r="N34" s="2" t="s">
        <v>65</v>
      </c>
      <c r="O34" s="1" t="s">
        <v>65</v>
      </c>
      <c r="P34" s="1" t="s">
        <v>65</v>
      </c>
      <c r="Q34" s="2" t="s">
        <v>66</v>
      </c>
      <c r="R34" s="1" t="s">
        <v>65</v>
      </c>
      <c r="S34" s="3" t="s">
        <v>251</v>
      </c>
      <c r="U34" s="2" t="s">
        <v>65</v>
      </c>
      <c r="V34" s="2" t="s">
        <v>66</v>
      </c>
      <c r="W34" s="2" t="s">
        <v>66</v>
      </c>
      <c r="X34" s="2" t="s">
        <v>66</v>
      </c>
      <c r="Y34" s="1" t="s">
        <v>65</v>
      </c>
      <c r="Z34" s="2" t="s">
        <v>65</v>
      </c>
      <c r="AA34" s="1" t="s">
        <v>65</v>
      </c>
      <c r="AB34" s="3" t="s">
        <v>259</v>
      </c>
      <c r="AD34" s="2" t="s">
        <v>65</v>
      </c>
      <c r="AE34" s="2" t="s">
        <v>65</v>
      </c>
      <c r="AF34" s="1" t="s">
        <v>65</v>
      </c>
      <c r="AG34" s="2" t="s">
        <v>65</v>
      </c>
      <c r="AH34" s="2" t="s">
        <v>66</v>
      </c>
      <c r="AI34" s="2" t="s">
        <v>66</v>
      </c>
      <c r="AJ34" s="2" t="s">
        <v>65</v>
      </c>
      <c r="AK34" s="1" t="s">
        <v>65</v>
      </c>
      <c r="AL34" s="1" t="s">
        <v>65</v>
      </c>
      <c r="AM34" s="2" t="s">
        <v>66</v>
      </c>
      <c r="AN34" s="2" t="s">
        <v>66</v>
      </c>
      <c r="AO34" s="2" t="s">
        <v>66</v>
      </c>
      <c r="AP34" s="2" t="s">
        <v>66</v>
      </c>
      <c r="AQ34" s="2" t="s">
        <v>66</v>
      </c>
      <c r="AR34" s="1" t="s">
        <v>65</v>
      </c>
      <c r="AS34" s="2" t="s">
        <v>66</v>
      </c>
      <c r="AT34" s="1" t="s">
        <v>65</v>
      </c>
      <c r="AU34" s="2" t="s">
        <v>66</v>
      </c>
      <c r="AV34" s="2" t="s">
        <v>66</v>
      </c>
      <c r="AW34" s="2" t="s">
        <v>66</v>
      </c>
      <c r="AX34" s="2" t="s">
        <v>66</v>
      </c>
      <c r="AY34" s="2" t="s">
        <v>66</v>
      </c>
      <c r="AZ34" s="2" t="s">
        <v>65</v>
      </c>
      <c r="BA34" s="2" t="s">
        <v>65</v>
      </c>
      <c r="BB34" s="2" t="s">
        <v>65</v>
      </c>
      <c r="BC34" s="1" t="s">
        <v>65</v>
      </c>
      <c r="BD34" s="1" t="s">
        <v>65</v>
      </c>
      <c r="BE34" s="1" t="s">
        <v>65</v>
      </c>
      <c r="BF34" s="1" t="s">
        <v>65</v>
      </c>
      <c r="BG34" s="3" t="s">
        <v>284</v>
      </c>
      <c r="BI34" s="2" t="s">
        <v>65</v>
      </c>
      <c r="BJ34" s="2" t="s">
        <v>65</v>
      </c>
      <c r="BK34" s="2" t="s">
        <v>65</v>
      </c>
      <c r="BL34" s="2" t="s">
        <v>65</v>
      </c>
      <c r="BM34" s="3" t="s">
        <v>292</v>
      </c>
      <c r="BO34" s="2" t="s">
        <v>65</v>
      </c>
      <c r="BP34" s="1" t="s">
        <v>66</v>
      </c>
      <c r="BQ34" s="2" t="s">
        <v>65</v>
      </c>
      <c r="BR34" s="2" t="s">
        <v>65</v>
      </c>
      <c r="BS34" s="2" t="s">
        <v>65</v>
      </c>
      <c r="BT34" s="3" t="s">
        <v>300</v>
      </c>
      <c r="BV34" s="2" t="s">
        <v>65</v>
      </c>
      <c r="BW34" s="2" t="s">
        <v>65</v>
      </c>
      <c r="BX34" s="2" t="s">
        <v>65</v>
      </c>
      <c r="BY34" s="2" t="s">
        <v>65</v>
      </c>
      <c r="BZ34" s="2" t="s">
        <v>65</v>
      </c>
      <c r="CA34" s="2" t="s">
        <v>65</v>
      </c>
      <c r="CB34" s="2" t="s">
        <v>65</v>
      </c>
      <c r="CC34" s="2" t="s">
        <v>66</v>
      </c>
      <c r="CD34" s="2" t="s">
        <v>66</v>
      </c>
      <c r="CE34" s="3" t="s">
        <v>308</v>
      </c>
      <c r="CG34" s="2" t="s">
        <v>65</v>
      </c>
      <c r="CH34" s="3" t="s">
        <v>294</v>
      </c>
      <c r="CJ34">
        <f>755/1115</f>
        <v>0.67713004484304928</v>
      </c>
      <c r="CK34" s="35">
        <f t="shared" si="0"/>
        <v>0.77713004484304926</v>
      </c>
    </row>
    <row r="35" spans="1:89">
      <c r="A35" s="3" t="s">
        <v>29</v>
      </c>
      <c r="C35" s="1" t="s">
        <v>65</v>
      </c>
      <c r="D35" s="1" t="s">
        <v>65</v>
      </c>
      <c r="E35" s="1" t="s">
        <v>65</v>
      </c>
      <c r="F35" s="1" t="s">
        <v>65</v>
      </c>
      <c r="G35" s="3" t="s">
        <v>233</v>
      </c>
      <c r="I35" s="1" t="s">
        <v>65</v>
      </c>
      <c r="J35" s="1" t="s">
        <v>65</v>
      </c>
      <c r="K35" s="1" t="s">
        <v>65</v>
      </c>
      <c r="L35" s="1" t="s">
        <v>65</v>
      </c>
      <c r="M35" s="1" t="s">
        <v>65</v>
      </c>
      <c r="N35" s="2" t="s">
        <v>65</v>
      </c>
      <c r="O35" s="1" t="s">
        <v>65</v>
      </c>
      <c r="P35" s="1" t="s">
        <v>65</v>
      </c>
      <c r="Q35" s="1" t="s">
        <v>65</v>
      </c>
      <c r="R35" s="1" t="s">
        <v>65</v>
      </c>
      <c r="S35" s="3" t="s">
        <v>237</v>
      </c>
      <c r="U35" s="2" t="s">
        <v>65</v>
      </c>
      <c r="V35" s="1" t="s">
        <v>65</v>
      </c>
      <c r="W35" s="1" t="s">
        <v>65</v>
      </c>
      <c r="X35" s="1" t="s">
        <v>65</v>
      </c>
      <c r="Y35" s="1" t="s">
        <v>65</v>
      </c>
      <c r="Z35" s="2" t="s">
        <v>65</v>
      </c>
      <c r="AA35" s="1" t="s">
        <v>65</v>
      </c>
      <c r="AB35" s="3" t="s">
        <v>256</v>
      </c>
      <c r="AD35" s="2" t="s">
        <v>65</v>
      </c>
      <c r="AE35" s="2" t="s">
        <v>65</v>
      </c>
      <c r="AF35" s="1" t="s">
        <v>65</v>
      </c>
      <c r="AG35" s="2" t="s">
        <v>65</v>
      </c>
      <c r="AH35" s="1" t="s">
        <v>65</v>
      </c>
      <c r="AI35" s="1" t="s">
        <v>65</v>
      </c>
      <c r="AJ35" s="2" t="s">
        <v>65</v>
      </c>
      <c r="AK35" s="1" t="s">
        <v>65</v>
      </c>
      <c r="AL35" s="1" t="s">
        <v>65</v>
      </c>
      <c r="AM35" s="2" t="s">
        <v>66</v>
      </c>
      <c r="AN35" s="1" t="s">
        <v>65</v>
      </c>
      <c r="AO35" s="1" t="s">
        <v>65</v>
      </c>
      <c r="AP35" s="1" t="s">
        <v>65</v>
      </c>
      <c r="AQ35" s="1" t="s">
        <v>65</v>
      </c>
      <c r="AR35" s="1" t="s">
        <v>65</v>
      </c>
      <c r="AS35" s="1" t="s">
        <v>65</v>
      </c>
      <c r="AT35" s="1" t="s">
        <v>65</v>
      </c>
      <c r="AU35" s="1" t="s">
        <v>65</v>
      </c>
      <c r="AV35" s="1" t="s">
        <v>65</v>
      </c>
      <c r="AW35" s="1" t="s">
        <v>65</v>
      </c>
      <c r="AX35" s="1" t="s">
        <v>65</v>
      </c>
      <c r="AY35" s="1" t="s">
        <v>65</v>
      </c>
      <c r="AZ35" s="2" t="s">
        <v>65</v>
      </c>
      <c r="BA35" s="2" t="s">
        <v>65</v>
      </c>
      <c r="BB35" s="2" t="s">
        <v>65</v>
      </c>
      <c r="BC35" s="4" t="s">
        <v>67</v>
      </c>
      <c r="BD35" s="1" t="s">
        <v>65</v>
      </c>
      <c r="BE35" s="1" t="s">
        <v>65</v>
      </c>
      <c r="BF35" s="1" t="s">
        <v>65</v>
      </c>
      <c r="BG35" s="3" t="s">
        <v>285</v>
      </c>
      <c r="BI35" s="2" t="s">
        <v>65</v>
      </c>
      <c r="BJ35" s="2" t="s">
        <v>65</v>
      </c>
      <c r="BK35" s="2" t="s">
        <v>65</v>
      </c>
      <c r="BL35" s="2" t="s">
        <v>65</v>
      </c>
      <c r="BM35" s="3" t="s">
        <v>292</v>
      </c>
      <c r="BO35" s="2" t="s">
        <v>65</v>
      </c>
      <c r="BP35" s="1" t="s">
        <v>66</v>
      </c>
      <c r="BQ35" s="2" t="s">
        <v>65</v>
      </c>
      <c r="BR35" s="2" t="s">
        <v>65</v>
      </c>
      <c r="BS35" s="2" t="s">
        <v>65</v>
      </c>
      <c r="BT35" s="3" t="s">
        <v>300</v>
      </c>
      <c r="BV35" s="2" t="s">
        <v>65</v>
      </c>
      <c r="BW35" s="2" t="s">
        <v>65</v>
      </c>
      <c r="BX35" s="2" t="s">
        <v>65</v>
      </c>
      <c r="BY35" s="4" t="s">
        <v>67</v>
      </c>
      <c r="BZ35" s="2" t="s">
        <v>65</v>
      </c>
      <c r="CA35" s="4" t="s">
        <v>67</v>
      </c>
      <c r="CB35" s="2" t="s">
        <v>65</v>
      </c>
      <c r="CC35" s="1" t="s">
        <v>65</v>
      </c>
      <c r="CD35" s="1" t="s">
        <v>65</v>
      </c>
      <c r="CE35" s="3" t="s">
        <v>305</v>
      </c>
      <c r="CG35" s="2" t="s">
        <v>65</v>
      </c>
      <c r="CH35" s="3" t="s">
        <v>294</v>
      </c>
      <c r="CJ35">
        <f>265/1085</f>
        <v>0.24423963133640553</v>
      </c>
      <c r="CK35" s="35">
        <f t="shared" si="0"/>
        <v>0.34423963133640556</v>
      </c>
    </row>
    <row r="36" spans="1:89">
      <c r="A36" s="3" t="s">
        <v>30</v>
      </c>
      <c r="C36" s="1" t="s">
        <v>65</v>
      </c>
      <c r="D36" s="1" t="s">
        <v>65</v>
      </c>
      <c r="E36" s="1" t="s">
        <v>65</v>
      </c>
      <c r="F36" s="1" t="s">
        <v>65</v>
      </c>
      <c r="G36" s="3" t="s">
        <v>233</v>
      </c>
      <c r="I36" s="1" t="s">
        <v>65</v>
      </c>
      <c r="J36" s="1" t="s">
        <v>65</v>
      </c>
      <c r="K36" s="1" t="s">
        <v>65</v>
      </c>
      <c r="L36" s="2" t="s">
        <v>66</v>
      </c>
      <c r="M36" s="1" t="s">
        <v>65</v>
      </c>
      <c r="N36" s="2" t="s">
        <v>65</v>
      </c>
      <c r="O36" s="1" t="s">
        <v>65</v>
      </c>
      <c r="P36" s="1" t="s">
        <v>65</v>
      </c>
      <c r="Q36" s="1" t="s">
        <v>65</v>
      </c>
      <c r="R36" s="1" t="s">
        <v>65</v>
      </c>
      <c r="S36" s="3" t="s">
        <v>246</v>
      </c>
      <c r="U36" s="2" t="s">
        <v>65</v>
      </c>
      <c r="V36" s="1" t="s">
        <v>65</v>
      </c>
      <c r="W36" s="1" t="s">
        <v>65</v>
      </c>
      <c r="X36" s="1" t="s">
        <v>65</v>
      </c>
      <c r="Y36" s="1" t="s">
        <v>65</v>
      </c>
      <c r="Z36" s="2" t="s">
        <v>65</v>
      </c>
      <c r="AA36" s="1" t="s">
        <v>65</v>
      </c>
      <c r="AB36" s="3" t="s">
        <v>256</v>
      </c>
      <c r="AD36" s="2" t="s">
        <v>65</v>
      </c>
      <c r="AE36" s="2" t="s">
        <v>65</v>
      </c>
      <c r="AF36" s="1" t="s">
        <v>65</v>
      </c>
      <c r="AG36" s="2" t="s">
        <v>65</v>
      </c>
      <c r="AH36" s="1" t="s">
        <v>65</v>
      </c>
      <c r="AI36" s="1" t="s">
        <v>65</v>
      </c>
      <c r="AJ36" s="2" t="s">
        <v>65</v>
      </c>
      <c r="AK36" s="1" t="s">
        <v>65</v>
      </c>
      <c r="AL36" s="1" t="s">
        <v>65</v>
      </c>
      <c r="AM36" s="1" t="s">
        <v>65</v>
      </c>
      <c r="AN36" s="1" t="s">
        <v>65</v>
      </c>
      <c r="AO36" s="1" t="s">
        <v>65</v>
      </c>
      <c r="AP36" s="1" t="s">
        <v>65</v>
      </c>
      <c r="AQ36" s="1" t="s">
        <v>65</v>
      </c>
      <c r="AR36" s="1" t="s">
        <v>65</v>
      </c>
      <c r="AS36" s="1" t="s">
        <v>65</v>
      </c>
      <c r="AT36" s="1" t="s">
        <v>65</v>
      </c>
      <c r="AU36" s="1" t="s">
        <v>65</v>
      </c>
      <c r="AV36" s="1" t="s">
        <v>65</v>
      </c>
      <c r="AW36" s="1" t="s">
        <v>65</v>
      </c>
      <c r="AX36" s="1" t="s">
        <v>65</v>
      </c>
      <c r="AY36" s="1" t="s">
        <v>65</v>
      </c>
      <c r="AZ36" s="2" t="s">
        <v>65</v>
      </c>
      <c r="BA36" s="2" t="s">
        <v>65</v>
      </c>
      <c r="BB36" s="2" t="s">
        <v>65</v>
      </c>
      <c r="BC36" s="1" t="s">
        <v>65</v>
      </c>
      <c r="BD36" s="1" t="s">
        <v>65</v>
      </c>
      <c r="BE36" s="1" t="s">
        <v>65</v>
      </c>
      <c r="BF36" s="1" t="s">
        <v>65</v>
      </c>
      <c r="BG36" s="3" t="s">
        <v>265</v>
      </c>
      <c r="BI36" s="2" t="s">
        <v>65</v>
      </c>
      <c r="BJ36" s="2" t="s">
        <v>65</v>
      </c>
      <c r="BK36" s="2" t="s">
        <v>65</v>
      </c>
      <c r="BL36" s="2" t="s">
        <v>65</v>
      </c>
      <c r="BM36" s="3" t="s">
        <v>292</v>
      </c>
      <c r="BO36" s="2" t="s">
        <v>65</v>
      </c>
      <c r="BP36" s="2" t="s">
        <v>65</v>
      </c>
      <c r="BQ36" s="2" t="s">
        <v>65</v>
      </c>
      <c r="BR36" s="2" t="s">
        <v>65</v>
      </c>
      <c r="BS36" s="2" t="s">
        <v>65</v>
      </c>
      <c r="BT36" s="3" t="s">
        <v>297</v>
      </c>
      <c r="BV36" s="2" t="s">
        <v>65</v>
      </c>
      <c r="BW36" s="2" t="s">
        <v>65</v>
      </c>
      <c r="BX36" s="2" t="s">
        <v>65</v>
      </c>
      <c r="BY36" s="2" t="s">
        <v>65</v>
      </c>
      <c r="BZ36" s="2" t="s">
        <v>65</v>
      </c>
      <c r="CA36" s="2" t="s">
        <v>65</v>
      </c>
      <c r="CB36" s="2" t="s">
        <v>65</v>
      </c>
      <c r="CC36" s="1" t="s">
        <v>65</v>
      </c>
      <c r="CD36" s="1" t="s">
        <v>65</v>
      </c>
      <c r="CE36" s="3" t="s">
        <v>303</v>
      </c>
      <c r="CG36" s="1" t="s">
        <v>66</v>
      </c>
      <c r="CH36" s="3" t="s">
        <v>311</v>
      </c>
      <c r="CJ36">
        <f>295/1115</f>
        <v>0.26457399103139012</v>
      </c>
      <c r="CK36" s="35">
        <f t="shared" si="0"/>
        <v>0.3645739910313901</v>
      </c>
    </row>
    <row r="37" spans="1:89">
      <c r="A37" s="3" t="s">
        <v>31</v>
      </c>
      <c r="C37" s="1" t="s">
        <v>65</v>
      </c>
      <c r="D37" s="1" t="s">
        <v>65</v>
      </c>
      <c r="E37" s="1" t="s">
        <v>65</v>
      </c>
      <c r="F37" s="1" t="s">
        <v>65</v>
      </c>
      <c r="G37" s="3" t="s">
        <v>233</v>
      </c>
      <c r="I37" s="1" t="s">
        <v>65</v>
      </c>
      <c r="J37" s="1" t="s">
        <v>65</v>
      </c>
      <c r="K37" s="1" t="s">
        <v>65</v>
      </c>
      <c r="L37" s="1" t="s">
        <v>65</v>
      </c>
      <c r="M37" s="1" t="s">
        <v>65</v>
      </c>
      <c r="N37" s="2" t="s">
        <v>65</v>
      </c>
      <c r="O37" s="1" t="s">
        <v>65</v>
      </c>
      <c r="P37" s="1" t="s">
        <v>65</v>
      </c>
      <c r="Q37" s="1" t="s">
        <v>65</v>
      </c>
      <c r="R37" s="1" t="s">
        <v>65</v>
      </c>
      <c r="S37" s="3" t="s">
        <v>237</v>
      </c>
      <c r="U37" s="2" t="s">
        <v>65</v>
      </c>
      <c r="V37" s="1" t="s">
        <v>65</v>
      </c>
      <c r="W37" s="1" t="s">
        <v>65</v>
      </c>
      <c r="X37" s="1" t="s">
        <v>65</v>
      </c>
      <c r="Y37" s="1" t="s">
        <v>65</v>
      </c>
      <c r="Z37" s="2" t="s">
        <v>65</v>
      </c>
      <c r="AA37" s="1" t="s">
        <v>65</v>
      </c>
      <c r="AB37" s="3" t="s">
        <v>256</v>
      </c>
      <c r="AD37" s="2" t="s">
        <v>65</v>
      </c>
      <c r="AE37" s="2" t="s">
        <v>65</v>
      </c>
      <c r="AF37" s="1" t="s">
        <v>65</v>
      </c>
      <c r="AG37" s="1" t="s">
        <v>66</v>
      </c>
      <c r="AH37" s="1" t="s">
        <v>65</v>
      </c>
      <c r="AI37" s="2" t="s">
        <v>66</v>
      </c>
      <c r="AJ37" s="2" t="s">
        <v>65</v>
      </c>
      <c r="AK37" s="1" t="s">
        <v>65</v>
      </c>
      <c r="AL37" s="1" t="s">
        <v>65</v>
      </c>
      <c r="AM37" s="2" t="s">
        <v>66</v>
      </c>
      <c r="AN37" s="1" t="s">
        <v>65</v>
      </c>
      <c r="AO37" s="1" t="s">
        <v>65</v>
      </c>
      <c r="AP37" s="1" t="s">
        <v>65</v>
      </c>
      <c r="AQ37" s="1" t="s">
        <v>65</v>
      </c>
      <c r="AR37" s="1" t="s">
        <v>65</v>
      </c>
      <c r="AS37" s="1" t="s">
        <v>65</v>
      </c>
      <c r="AT37" s="1" t="s">
        <v>65</v>
      </c>
      <c r="AU37" s="1" t="s">
        <v>65</v>
      </c>
      <c r="AV37" s="1" t="s">
        <v>65</v>
      </c>
      <c r="AW37" s="1" t="s">
        <v>65</v>
      </c>
      <c r="AX37" s="1" t="s">
        <v>65</v>
      </c>
      <c r="AY37" s="1" t="s">
        <v>65</v>
      </c>
      <c r="AZ37" s="2" t="s">
        <v>65</v>
      </c>
      <c r="BA37" s="2" t="s">
        <v>65</v>
      </c>
      <c r="BB37" s="2" t="s">
        <v>65</v>
      </c>
      <c r="BC37" s="1" t="s">
        <v>65</v>
      </c>
      <c r="BD37" s="1" t="s">
        <v>65</v>
      </c>
      <c r="BE37" s="1" t="s">
        <v>65</v>
      </c>
      <c r="BF37" s="1" t="s">
        <v>65</v>
      </c>
      <c r="BG37" s="3" t="s">
        <v>279</v>
      </c>
      <c r="BI37" s="2" t="s">
        <v>65</v>
      </c>
      <c r="BJ37" s="2" t="s">
        <v>65</v>
      </c>
      <c r="BK37" s="2" t="s">
        <v>65</v>
      </c>
      <c r="BL37" s="2" t="s">
        <v>65</v>
      </c>
      <c r="BM37" s="3" t="s">
        <v>292</v>
      </c>
      <c r="BO37" s="2" t="s">
        <v>65</v>
      </c>
      <c r="BP37" s="1" t="s">
        <v>66</v>
      </c>
      <c r="BQ37" s="2" t="s">
        <v>65</v>
      </c>
      <c r="BR37" s="2" t="s">
        <v>65</v>
      </c>
      <c r="BS37" s="1" t="s">
        <v>66</v>
      </c>
      <c r="BT37" s="3" t="s">
        <v>299</v>
      </c>
      <c r="BV37" s="2" t="s">
        <v>65</v>
      </c>
      <c r="BW37" s="2" t="s">
        <v>65</v>
      </c>
      <c r="BX37" s="2" t="s">
        <v>65</v>
      </c>
      <c r="BY37" s="2" t="s">
        <v>65</v>
      </c>
      <c r="BZ37" s="2" t="s">
        <v>65</v>
      </c>
      <c r="CA37" s="2" t="s">
        <v>65</v>
      </c>
      <c r="CB37" s="2" t="s">
        <v>65</v>
      </c>
      <c r="CC37" s="1" t="s">
        <v>65</v>
      </c>
      <c r="CD37" s="1" t="s">
        <v>65</v>
      </c>
      <c r="CE37" s="3" t="s">
        <v>303</v>
      </c>
      <c r="CG37" s="2" t="s">
        <v>65</v>
      </c>
      <c r="CH37" s="3" t="s">
        <v>294</v>
      </c>
      <c r="CJ37">
        <f>270/1115</f>
        <v>0.24215246636771301</v>
      </c>
      <c r="CK37" s="35">
        <f t="shared" si="0"/>
        <v>0.34215246636771302</v>
      </c>
    </row>
    <row r="38" spans="1:89">
      <c r="A38" s="3" t="s">
        <v>32</v>
      </c>
      <c r="C38" s="1" t="s">
        <v>65</v>
      </c>
      <c r="D38" s="1" t="s">
        <v>65</v>
      </c>
      <c r="E38" s="1" t="s">
        <v>65</v>
      </c>
      <c r="F38" s="1" t="s">
        <v>65</v>
      </c>
      <c r="G38" s="3" t="s">
        <v>233</v>
      </c>
      <c r="I38" s="1" t="s">
        <v>65</v>
      </c>
      <c r="J38" s="1" t="s">
        <v>65</v>
      </c>
      <c r="K38" s="1" t="s">
        <v>65</v>
      </c>
      <c r="L38" s="1" t="s">
        <v>65</v>
      </c>
      <c r="M38" s="1" t="s">
        <v>65</v>
      </c>
      <c r="N38" s="2" t="s">
        <v>65</v>
      </c>
      <c r="O38" s="1" t="s">
        <v>65</v>
      </c>
      <c r="P38" s="1" t="s">
        <v>65</v>
      </c>
      <c r="Q38" s="1" t="s">
        <v>65</v>
      </c>
      <c r="R38" s="1" t="s">
        <v>65</v>
      </c>
      <c r="S38" s="3" t="s">
        <v>237</v>
      </c>
      <c r="U38" s="2" t="s">
        <v>65</v>
      </c>
      <c r="V38" s="1" t="s">
        <v>65</v>
      </c>
      <c r="W38" s="1" t="s">
        <v>65</v>
      </c>
      <c r="X38" s="1" t="s">
        <v>65</v>
      </c>
      <c r="Y38" s="1" t="s">
        <v>65</v>
      </c>
      <c r="Z38" s="2" t="s">
        <v>65</v>
      </c>
      <c r="AA38" s="1" t="s">
        <v>65</v>
      </c>
      <c r="AB38" s="3" t="s">
        <v>256</v>
      </c>
      <c r="AD38" s="2" t="s">
        <v>65</v>
      </c>
      <c r="AE38" s="2" t="s">
        <v>65</v>
      </c>
      <c r="AF38" s="1" t="s">
        <v>65</v>
      </c>
      <c r="AG38" s="2" t="s">
        <v>65</v>
      </c>
      <c r="AH38" s="1" t="s">
        <v>65</v>
      </c>
      <c r="AI38" s="1" t="s">
        <v>65</v>
      </c>
      <c r="AJ38" s="2" t="s">
        <v>65</v>
      </c>
      <c r="AK38" s="1" t="s">
        <v>65</v>
      </c>
      <c r="AL38" s="1" t="s">
        <v>65</v>
      </c>
      <c r="AM38" s="1" t="s">
        <v>65</v>
      </c>
      <c r="AN38" s="1" t="s">
        <v>65</v>
      </c>
      <c r="AO38" s="1" t="s">
        <v>65</v>
      </c>
      <c r="AP38" s="1" t="s">
        <v>65</v>
      </c>
      <c r="AQ38" s="1" t="s">
        <v>65</v>
      </c>
      <c r="AR38" s="1" t="s">
        <v>65</v>
      </c>
      <c r="AS38" s="1" t="s">
        <v>65</v>
      </c>
      <c r="AT38" s="1" t="s">
        <v>65</v>
      </c>
      <c r="AU38" s="1" t="s">
        <v>65</v>
      </c>
      <c r="AV38" s="1" t="s">
        <v>65</v>
      </c>
      <c r="AW38" s="1" t="s">
        <v>65</v>
      </c>
      <c r="AX38" s="1" t="s">
        <v>65</v>
      </c>
      <c r="AY38" s="1" t="s">
        <v>65</v>
      </c>
      <c r="AZ38" s="2" t="s">
        <v>65</v>
      </c>
      <c r="BA38" s="2" t="s">
        <v>65</v>
      </c>
      <c r="BB38" s="2" t="s">
        <v>65</v>
      </c>
      <c r="BC38" s="1" t="s">
        <v>65</v>
      </c>
      <c r="BD38" s="1" t="s">
        <v>65</v>
      </c>
      <c r="BE38" s="1" t="s">
        <v>65</v>
      </c>
      <c r="BF38" s="2" t="s">
        <v>66</v>
      </c>
      <c r="BG38" s="3" t="s">
        <v>279</v>
      </c>
      <c r="BI38" s="2" t="s">
        <v>65</v>
      </c>
      <c r="BJ38" s="2" t="s">
        <v>65</v>
      </c>
      <c r="BK38" s="2" t="s">
        <v>65</v>
      </c>
      <c r="BL38" s="2" t="s">
        <v>65</v>
      </c>
      <c r="BM38" s="3" t="s">
        <v>292</v>
      </c>
      <c r="BO38" s="2" t="s">
        <v>65</v>
      </c>
      <c r="BP38" s="1" t="s">
        <v>66</v>
      </c>
      <c r="BQ38" s="2" t="s">
        <v>65</v>
      </c>
      <c r="BR38" s="2" t="s">
        <v>65</v>
      </c>
      <c r="BS38" s="2" t="s">
        <v>65</v>
      </c>
      <c r="BT38" s="3" t="s">
        <v>300</v>
      </c>
      <c r="BV38" s="2" t="s">
        <v>65</v>
      </c>
      <c r="BW38" s="2" t="s">
        <v>65</v>
      </c>
      <c r="BX38" s="2" t="s">
        <v>65</v>
      </c>
      <c r="BY38" s="2" t="s">
        <v>65</v>
      </c>
      <c r="BZ38" s="2" t="s">
        <v>65</v>
      </c>
      <c r="CA38" s="2" t="s">
        <v>65</v>
      </c>
      <c r="CB38" s="2" t="s">
        <v>65</v>
      </c>
      <c r="CC38" s="1" t="s">
        <v>65</v>
      </c>
      <c r="CD38" s="1" t="s">
        <v>65</v>
      </c>
      <c r="CE38" s="3" t="s">
        <v>303</v>
      </c>
      <c r="CG38" s="2" t="s">
        <v>65</v>
      </c>
      <c r="CH38" s="3" t="s">
        <v>294</v>
      </c>
      <c r="CJ38">
        <f>285/1115</f>
        <v>0.2556053811659193</v>
      </c>
      <c r="CK38" s="35">
        <f t="shared" si="0"/>
        <v>0.35560538116591933</v>
      </c>
    </row>
    <row r="39" spans="1:89">
      <c r="A39" s="3" t="s">
        <v>33</v>
      </c>
      <c r="C39" s="1" t="s">
        <v>65</v>
      </c>
      <c r="D39" s="1" t="s">
        <v>65</v>
      </c>
      <c r="E39" s="1" t="s">
        <v>65</v>
      </c>
      <c r="F39" s="1" t="s">
        <v>65</v>
      </c>
      <c r="G39" s="3" t="s">
        <v>233</v>
      </c>
      <c r="I39" s="1" t="s">
        <v>65</v>
      </c>
      <c r="J39" s="2" t="s">
        <v>66</v>
      </c>
      <c r="K39" s="2" t="s">
        <v>66</v>
      </c>
      <c r="L39" s="2" t="s">
        <v>66</v>
      </c>
      <c r="M39" s="1" t="s">
        <v>65</v>
      </c>
      <c r="N39" s="2" t="s">
        <v>65</v>
      </c>
      <c r="O39" s="1" t="s">
        <v>65</v>
      </c>
      <c r="P39" s="2" t="s">
        <v>66</v>
      </c>
      <c r="Q39" s="1" t="s">
        <v>65</v>
      </c>
      <c r="R39" s="1" t="s">
        <v>65</v>
      </c>
      <c r="S39" s="3" t="s">
        <v>252</v>
      </c>
      <c r="U39" s="2" t="s">
        <v>65</v>
      </c>
      <c r="V39" s="2" t="s">
        <v>66</v>
      </c>
      <c r="W39" s="1" t="s">
        <v>65</v>
      </c>
      <c r="X39" s="2" t="s">
        <v>66</v>
      </c>
      <c r="Y39" s="1" t="s">
        <v>65</v>
      </c>
      <c r="Z39" s="2" t="s">
        <v>65</v>
      </c>
      <c r="AA39" s="1" t="s">
        <v>65</v>
      </c>
      <c r="AB39" s="3" t="s">
        <v>261</v>
      </c>
      <c r="AD39" s="2" t="s">
        <v>65</v>
      </c>
      <c r="AE39" s="2" t="s">
        <v>65</v>
      </c>
      <c r="AF39" s="1" t="s">
        <v>65</v>
      </c>
      <c r="AG39" s="2" t="s">
        <v>65</v>
      </c>
      <c r="AH39" s="1" t="s">
        <v>65</v>
      </c>
      <c r="AI39" s="2" t="s">
        <v>66</v>
      </c>
      <c r="AJ39" s="2" t="s">
        <v>65</v>
      </c>
      <c r="AK39" s="1" t="s">
        <v>65</v>
      </c>
      <c r="AL39" s="1" t="s">
        <v>65</v>
      </c>
      <c r="AM39" s="2" t="s">
        <v>66</v>
      </c>
      <c r="AN39" s="1" t="s">
        <v>65</v>
      </c>
      <c r="AO39" s="4" t="s">
        <v>159</v>
      </c>
      <c r="AP39" s="2" t="s">
        <v>66</v>
      </c>
      <c r="AQ39" s="2" t="s">
        <v>66</v>
      </c>
      <c r="AR39" s="1" t="s">
        <v>65</v>
      </c>
      <c r="AS39" s="2" t="s">
        <v>66</v>
      </c>
      <c r="AT39" s="1" t="s">
        <v>65</v>
      </c>
      <c r="AU39" s="1" t="s">
        <v>65</v>
      </c>
      <c r="AV39" s="2" t="s">
        <v>66</v>
      </c>
      <c r="AW39" s="1" t="s">
        <v>65</v>
      </c>
      <c r="AX39" s="2" t="s">
        <v>66</v>
      </c>
      <c r="AY39" s="1" t="s">
        <v>65</v>
      </c>
      <c r="AZ39" s="2" t="s">
        <v>65</v>
      </c>
      <c r="BA39" s="2" t="s">
        <v>65</v>
      </c>
      <c r="BB39" s="2" t="s">
        <v>65</v>
      </c>
      <c r="BC39" s="1" t="s">
        <v>65</v>
      </c>
      <c r="BD39" s="1" t="s">
        <v>65</v>
      </c>
      <c r="BE39" s="1" t="s">
        <v>65</v>
      </c>
      <c r="BF39" s="2" t="s">
        <v>66</v>
      </c>
      <c r="BG39" s="3" t="s">
        <v>286</v>
      </c>
      <c r="BI39" s="2" t="s">
        <v>65</v>
      </c>
      <c r="BJ39" s="2" t="s">
        <v>65</v>
      </c>
      <c r="BK39" s="2" t="s">
        <v>65</v>
      </c>
      <c r="BL39" s="1" t="s">
        <v>66</v>
      </c>
      <c r="BM39" s="3" t="s">
        <v>295</v>
      </c>
      <c r="BO39" s="2" t="s">
        <v>65</v>
      </c>
      <c r="BP39" s="2" t="s">
        <v>65</v>
      </c>
      <c r="BQ39" s="2" t="s">
        <v>65</v>
      </c>
      <c r="BR39" s="2" t="s">
        <v>65</v>
      </c>
      <c r="BS39" s="2" t="s">
        <v>65</v>
      </c>
      <c r="BT39" s="3" t="s">
        <v>297</v>
      </c>
      <c r="BV39" s="2" t="s">
        <v>65</v>
      </c>
      <c r="BW39" s="2" t="s">
        <v>65</v>
      </c>
      <c r="BX39" s="2" t="s">
        <v>65</v>
      </c>
      <c r="BY39" s="2" t="s">
        <v>65</v>
      </c>
      <c r="BZ39" s="2" t="s">
        <v>65</v>
      </c>
      <c r="CA39" s="2" t="s">
        <v>65</v>
      </c>
      <c r="CB39" s="2" t="s">
        <v>65</v>
      </c>
      <c r="CC39" s="1" t="s">
        <v>65</v>
      </c>
      <c r="CD39" s="1" t="s">
        <v>65</v>
      </c>
      <c r="CE39" s="3" t="s">
        <v>303</v>
      </c>
      <c r="CG39" s="2" t="s">
        <v>65</v>
      </c>
      <c r="CH39" s="3" t="s">
        <v>294</v>
      </c>
      <c r="CJ39">
        <f>495/1100</f>
        <v>0.45</v>
      </c>
      <c r="CK39" s="35">
        <f t="shared" si="0"/>
        <v>0.55000000000000004</v>
      </c>
    </row>
    <row r="40" spans="1:89">
      <c r="A40" s="3" t="s">
        <v>34</v>
      </c>
      <c r="C40" s="1" t="s">
        <v>65</v>
      </c>
      <c r="D40" s="1" t="s">
        <v>65</v>
      </c>
      <c r="E40" s="4" t="s">
        <v>67</v>
      </c>
      <c r="F40" s="4" t="s">
        <v>67</v>
      </c>
      <c r="G40" s="3" t="s">
        <v>239</v>
      </c>
      <c r="I40" s="4" t="s">
        <v>67</v>
      </c>
      <c r="J40" s="4" t="s">
        <v>67</v>
      </c>
      <c r="K40" s="4" t="s">
        <v>67</v>
      </c>
      <c r="L40" s="1" t="s">
        <v>65</v>
      </c>
      <c r="M40" s="2" t="s">
        <v>66</v>
      </c>
      <c r="N40" s="2" t="s">
        <v>65</v>
      </c>
      <c r="O40" s="4" t="s">
        <v>67</v>
      </c>
      <c r="P40" s="4" t="s">
        <v>67</v>
      </c>
      <c r="Q40" s="4" t="s">
        <v>67</v>
      </c>
      <c r="R40" s="4" t="s">
        <v>67</v>
      </c>
      <c r="S40" s="3" t="s">
        <v>253</v>
      </c>
      <c r="U40" s="4" t="s">
        <v>67</v>
      </c>
      <c r="V40" s="4" t="s">
        <v>67</v>
      </c>
      <c r="W40" s="4" t="s">
        <v>67</v>
      </c>
      <c r="X40" s="4" t="s">
        <v>67</v>
      </c>
      <c r="Y40" s="4" t="s">
        <v>67</v>
      </c>
      <c r="Z40" s="2" t="s">
        <v>65</v>
      </c>
      <c r="AA40" s="1" t="s">
        <v>65</v>
      </c>
      <c r="AB40" s="31" t="s">
        <v>262</v>
      </c>
      <c r="AC40" s="31"/>
      <c r="AD40" s="4" t="s">
        <v>67</v>
      </c>
      <c r="AE40" s="2" t="s">
        <v>65</v>
      </c>
      <c r="AF40" s="4" t="s">
        <v>67</v>
      </c>
      <c r="AG40" s="4" t="s">
        <v>67</v>
      </c>
      <c r="AH40" s="4" t="s">
        <v>67</v>
      </c>
      <c r="AI40" s="4" t="s">
        <v>67</v>
      </c>
      <c r="AJ40" s="1" t="s">
        <v>66</v>
      </c>
      <c r="AK40" s="1" t="s">
        <v>65</v>
      </c>
      <c r="AL40" s="11" t="s">
        <v>67</v>
      </c>
      <c r="AM40" s="11" t="s">
        <v>67</v>
      </c>
      <c r="AN40" s="1" t="s">
        <v>65</v>
      </c>
      <c r="AO40" s="1" t="s">
        <v>65</v>
      </c>
      <c r="AP40" s="1" t="s">
        <v>65</v>
      </c>
      <c r="AQ40" s="1" t="s">
        <v>65</v>
      </c>
      <c r="AR40" s="4" t="s">
        <v>67</v>
      </c>
      <c r="AS40" s="4" t="s">
        <v>67</v>
      </c>
      <c r="AT40" s="4" t="s">
        <v>67</v>
      </c>
      <c r="AU40" s="4" t="s">
        <v>67</v>
      </c>
      <c r="AV40" s="4" t="s">
        <v>67</v>
      </c>
      <c r="AW40" s="1" t="s">
        <v>65</v>
      </c>
      <c r="AX40" s="4" t="s">
        <v>67</v>
      </c>
      <c r="AY40" s="4" t="s">
        <v>67</v>
      </c>
      <c r="AZ40" s="4" t="s">
        <v>67</v>
      </c>
      <c r="BA40" s="4" t="s">
        <v>67</v>
      </c>
      <c r="BB40" s="4" t="s">
        <v>67</v>
      </c>
      <c r="BC40" s="4" t="s">
        <v>67</v>
      </c>
      <c r="BD40" s="1" t="s">
        <v>65</v>
      </c>
      <c r="BE40" s="1" t="s">
        <v>65</v>
      </c>
      <c r="BF40" s="1" t="s">
        <v>65</v>
      </c>
      <c r="BG40" s="3" t="s">
        <v>287</v>
      </c>
      <c r="BI40" s="4" t="s">
        <v>67</v>
      </c>
      <c r="BJ40" s="4" t="s">
        <v>67</v>
      </c>
      <c r="BK40" s="2" t="s">
        <v>65</v>
      </c>
      <c r="BL40" s="4" t="s">
        <v>67</v>
      </c>
      <c r="BM40" s="31" t="s">
        <v>296</v>
      </c>
      <c r="BO40" s="4" t="s">
        <v>67</v>
      </c>
      <c r="BP40" s="4" t="s">
        <v>67</v>
      </c>
      <c r="BQ40" s="4" t="s">
        <v>67</v>
      </c>
      <c r="BR40" s="4" t="s">
        <v>67</v>
      </c>
      <c r="BS40" s="4" t="s">
        <v>67</v>
      </c>
      <c r="BT40" s="3" t="s">
        <v>302</v>
      </c>
      <c r="BV40" s="2" t="s">
        <v>65</v>
      </c>
      <c r="BW40" s="2" t="s">
        <v>65</v>
      </c>
      <c r="BX40" s="2" t="s">
        <v>65</v>
      </c>
      <c r="BY40" s="4" t="s">
        <v>67</v>
      </c>
      <c r="BZ40" s="2" t="s">
        <v>65</v>
      </c>
      <c r="CA40" s="4" t="s">
        <v>67</v>
      </c>
      <c r="CB40" s="2" t="s">
        <v>65</v>
      </c>
      <c r="CC40" s="1" t="s">
        <v>65</v>
      </c>
      <c r="CD40" s="4" t="s">
        <v>67</v>
      </c>
      <c r="CE40" s="3" t="s">
        <v>309</v>
      </c>
      <c r="CG40" s="1" t="s">
        <v>66</v>
      </c>
      <c r="CH40" s="3" t="s">
        <v>311</v>
      </c>
      <c r="CJ40">
        <f>95/415</f>
        <v>0.2289156626506024</v>
      </c>
      <c r="CK40" s="35">
        <f t="shared" si="0"/>
        <v>0.3289156626506024</v>
      </c>
    </row>
    <row r="41" spans="1:89">
      <c r="A41" s="3" t="s">
        <v>35</v>
      </c>
      <c r="C41" s="1" t="s">
        <v>65</v>
      </c>
      <c r="D41" s="1" t="s">
        <v>65</v>
      </c>
      <c r="E41" s="1" t="s">
        <v>65</v>
      </c>
      <c r="F41" s="1" t="s">
        <v>65</v>
      </c>
      <c r="G41" s="3" t="s">
        <v>233</v>
      </c>
      <c r="I41" s="1" t="s">
        <v>65</v>
      </c>
      <c r="J41" s="1" t="s">
        <v>65</v>
      </c>
      <c r="K41" s="1" t="s">
        <v>65</v>
      </c>
      <c r="L41" s="1" t="s">
        <v>65</v>
      </c>
      <c r="M41" s="2" t="s">
        <v>66</v>
      </c>
      <c r="N41" s="2" t="s">
        <v>65</v>
      </c>
      <c r="O41" s="1" t="s">
        <v>65</v>
      </c>
      <c r="P41" s="1" t="s">
        <v>65</v>
      </c>
      <c r="Q41" s="1" t="s">
        <v>65</v>
      </c>
      <c r="R41" s="1" t="s">
        <v>65</v>
      </c>
      <c r="S41" s="3" t="s">
        <v>242</v>
      </c>
      <c r="U41" s="2" t="s">
        <v>65</v>
      </c>
      <c r="V41" s="1" t="s">
        <v>65</v>
      </c>
      <c r="W41" s="1" t="s">
        <v>65</v>
      </c>
      <c r="X41" s="1" t="s">
        <v>65</v>
      </c>
      <c r="Y41" s="1" t="s">
        <v>65</v>
      </c>
      <c r="Z41" s="2" t="s">
        <v>65</v>
      </c>
      <c r="AA41" s="1" t="s">
        <v>65</v>
      </c>
      <c r="AB41" s="3" t="s">
        <v>256</v>
      </c>
      <c r="AD41" s="2" t="s">
        <v>65</v>
      </c>
      <c r="AE41" s="2" t="s">
        <v>65</v>
      </c>
      <c r="AF41" s="1" t="s">
        <v>65</v>
      </c>
      <c r="AG41" s="2" t="s">
        <v>65</v>
      </c>
      <c r="AH41" s="1" t="s">
        <v>65</v>
      </c>
      <c r="AI41" s="1" t="s">
        <v>65</v>
      </c>
      <c r="AJ41" s="2" t="s">
        <v>65</v>
      </c>
      <c r="AK41" s="1" t="s">
        <v>65</v>
      </c>
      <c r="AL41" s="1" t="s">
        <v>65</v>
      </c>
      <c r="AM41" s="1" t="s">
        <v>65</v>
      </c>
      <c r="AN41" s="1" t="s">
        <v>65</v>
      </c>
      <c r="AO41" s="1" t="s">
        <v>65</v>
      </c>
      <c r="AP41" s="1" t="s">
        <v>65</v>
      </c>
      <c r="AQ41" s="1" t="s">
        <v>65</v>
      </c>
      <c r="AR41" s="1" t="s">
        <v>65</v>
      </c>
      <c r="AS41" s="1" t="s">
        <v>65</v>
      </c>
      <c r="AT41" s="1" t="s">
        <v>65</v>
      </c>
      <c r="AU41" s="1" t="s">
        <v>65</v>
      </c>
      <c r="AV41" s="1" t="s">
        <v>65</v>
      </c>
      <c r="AW41" s="1" t="s">
        <v>65</v>
      </c>
      <c r="AX41" s="1" t="s">
        <v>65</v>
      </c>
      <c r="AY41" s="1" t="s">
        <v>65</v>
      </c>
      <c r="AZ41" s="2" t="s">
        <v>65</v>
      </c>
      <c r="BA41" s="2" t="s">
        <v>65</v>
      </c>
      <c r="BB41" s="2" t="s">
        <v>65</v>
      </c>
      <c r="BC41" s="1" t="s">
        <v>65</v>
      </c>
      <c r="BD41" s="1" t="s">
        <v>65</v>
      </c>
      <c r="BE41" s="1" t="s">
        <v>65</v>
      </c>
      <c r="BF41" s="1" t="s">
        <v>65</v>
      </c>
      <c r="BG41" s="3" t="s">
        <v>265</v>
      </c>
      <c r="BI41" s="2" t="s">
        <v>65</v>
      </c>
      <c r="BJ41" s="2" t="s">
        <v>65</v>
      </c>
      <c r="BK41" s="2" t="s">
        <v>65</v>
      </c>
      <c r="BL41" s="2" t="s">
        <v>65</v>
      </c>
      <c r="BM41" s="3" t="s">
        <v>292</v>
      </c>
      <c r="BO41" s="2" t="s">
        <v>65</v>
      </c>
      <c r="BP41" s="1" t="s">
        <v>66</v>
      </c>
      <c r="BQ41" s="2" t="s">
        <v>65</v>
      </c>
      <c r="BR41" s="2" t="s">
        <v>65</v>
      </c>
      <c r="BS41" s="2" t="s">
        <v>65</v>
      </c>
      <c r="BT41" s="3" t="s">
        <v>300</v>
      </c>
      <c r="BV41" s="2" t="s">
        <v>65</v>
      </c>
      <c r="BW41" s="2" t="s">
        <v>65</v>
      </c>
      <c r="BX41" s="2" t="s">
        <v>65</v>
      </c>
      <c r="BY41" s="2" t="s">
        <v>65</v>
      </c>
      <c r="BZ41" s="2" t="s">
        <v>65</v>
      </c>
      <c r="CA41" s="2" t="s">
        <v>65</v>
      </c>
      <c r="CB41" s="2" t="s">
        <v>65</v>
      </c>
      <c r="CC41" s="1" t="s">
        <v>65</v>
      </c>
      <c r="CD41" s="1" t="s">
        <v>65</v>
      </c>
      <c r="CE41" s="3" t="s">
        <v>303</v>
      </c>
      <c r="CG41" s="1" t="s">
        <v>66</v>
      </c>
      <c r="CH41" s="3" t="s">
        <v>311</v>
      </c>
      <c r="CJ41">
        <f>280/1115</f>
        <v>0.25112107623318386</v>
      </c>
      <c r="CK41" s="35">
        <f t="shared" si="0"/>
        <v>0.35112107623318389</v>
      </c>
    </row>
    <row r="42" spans="1:89">
      <c r="A42" s="3" t="s">
        <v>36</v>
      </c>
      <c r="C42" s="1" t="s">
        <v>65</v>
      </c>
      <c r="D42" s="1" t="s">
        <v>65</v>
      </c>
      <c r="E42" s="1" t="s">
        <v>65</v>
      </c>
      <c r="F42" s="1" t="s">
        <v>65</v>
      </c>
      <c r="G42" s="3" t="s">
        <v>233</v>
      </c>
      <c r="I42" s="1" t="s">
        <v>65</v>
      </c>
      <c r="J42" s="1" t="s">
        <v>65</v>
      </c>
      <c r="K42" s="1" t="s">
        <v>65</v>
      </c>
      <c r="L42" s="1" t="s">
        <v>65</v>
      </c>
      <c r="M42" s="1" t="s">
        <v>65</v>
      </c>
      <c r="N42" s="2" t="s">
        <v>65</v>
      </c>
      <c r="O42" s="1" t="s">
        <v>65</v>
      </c>
      <c r="P42" s="1" t="s">
        <v>65</v>
      </c>
      <c r="Q42" s="1" t="s">
        <v>65</v>
      </c>
      <c r="R42" s="1" t="s">
        <v>65</v>
      </c>
      <c r="S42" s="3" t="s">
        <v>237</v>
      </c>
      <c r="U42" s="2" t="s">
        <v>65</v>
      </c>
      <c r="V42" s="1" t="s">
        <v>65</v>
      </c>
      <c r="W42" s="1" t="s">
        <v>65</v>
      </c>
      <c r="X42" s="1" t="s">
        <v>65</v>
      </c>
      <c r="Y42" s="4" t="s">
        <v>67</v>
      </c>
      <c r="Z42" s="2" t="s">
        <v>65</v>
      </c>
      <c r="AA42" s="1" t="s">
        <v>65</v>
      </c>
      <c r="AB42" s="3" t="s">
        <v>263</v>
      </c>
      <c r="AD42" s="2" t="s">
        <v>65</v>
      </c>
      <c r="AE42" s="2" t="s">
        <v>65</v>
      </c>
      <c r="AF42" s="1" t="s">
        <v>65</v>
      </c>
      <c r="AG42" s="2" t="s">
        <v>65</v>
      </c>
      <c r="AH42" s="1" t="s">
        <v>65</v>
      </c>
      <c r="AI42" s="1" t="s">
        <v>65</v>
      </c>
      <c r="AJ42" s="2" t="s">
        <v>65</v>
      </c>
      <c r="AK42" s="1" t="s">
        <v>65</v>
      </c>
      <c r="AL42" s="1" t="s">
        <v>65</v>
      </c>
      <c r="AM42" s="1" t="s">
        <v>65</v>
      </c>
      <c r="AN42" s="1" t="s">
        <v>65</v>
      </c>
      <c r="AO42" s="1" t="s">
        <v>65</v>
      </c>
      <c r="AP42" s="1" t="s">
        <v>65</v>
      </c>
      <c r="AQ42" s="1" t="s">
        <v>65</v>
      </c>
      <c r="AR42" s="1" t="s">
        <v>65</v>
      </c>
      <c r="AS42" s="1" t="s">
        <v>65</v>
      </c>
      <c r="AT42" s="1" t="s">
        <v>65</v>
      </c>
      <c r="AU42" s="1" t="s">
        <v>65</v>
      </c>
      <c r="AV42" s="1" t="s">
        <v>65</v>
      </c>
      <c r="AW42" s="1" t="s">
        <v>65</v>
      </c>
      <c r="AX42" s="1" t="s">
        <v>65</v>
      </c>
      <c r="AY42" s="1" t="s">
        <v>65</v>
      </c>
      <c r="AZ42" s="2" t="s">
        <v>65</v>
      </c>
      <c r="BA42" s="2" t="s">
        <v>65</v>
      </c>
      <c r="BB42" s="2" t="s">
        <v>65</v>
      </c>
      <c r="BC42" s="1" t="s">
        <v>65</v>
      </c>
      <c r="BD42" s="1" t="s">
        <v>65</v>
      </c>
      <c r="BE42" s="1" t="s">
        <v>65</v>
      </c>
      <c r="BF42" s="1" t="s">
        <v>65</v>
      </c>
      <c r="BG42" s="3" t="s">
        <v>265</v>
      </c>
      <c r="BI42" s="2" t="s">
        <v>65</v>
      </c>
      <c r="BJ42" s="2" t="s">
        <v>65</v>
      </c>
      <c r="BK42" s="2" t="s">
        <v>65</v>
      </c>
      <c r="BL42" s="2" t="s">
        <v>65</v>
      </c>
      <c r="BM42" s="3" t="s">
        <v>292</v>
      </c>
      <c r="BO42" s="2" t="s">
        <v>65</v>
      </c>
      <c r="BP42" s="1" t="s">
        <v>66</v>
      </c>
      <c r="BQ42" s="2" t="s">
        <v>65</v>
      </c>
      <c r="BR42" s="2" t="s">
        <v>65</v>
      </c>
      <c r="BS42" s="2" t="s">
        <v>65</v>
      </c>
      <c r="BT42" s="3" t="s">
        <v>300</v>
      </c>
      <c r="BV42" s="2" t="s">
        <v>65</v>
      </c>
      <c r="BW42" s="2" t="s">
        <v>65</v>
      </c>
      <c r="BX42" s="2" t="s">
        <v>65</v>
      </c>
      <c r="BY42" s="2" t="s">
        <v>65</v>
      </c>
      <c r="BZ42" s="2" t="s">
        <v>65</v>
      </c>
      <c r="CA42" s="2" t="s">
        <v>65</v>
      </c>
      <c r="CB42" s="2" t="s">
        <v>65</v>
      </c>
      <c r="CC42" s="1" t="s">
        <v>65</v>
      </c>
      <c r="CD42" s="1" t="s">
        <v>65</v>
      </c>
      <c r="CE42" s="3" t="s">
        <v>303</v>
      </c>
      <c r="CG42" s="2" t="s">
        <v>65</v>
      </c>
      <c r="CH42" s="3" t="s">
        <v>294</v>
      </c>
      <c r="CJ42">
        <f>275/1095</f>
        <v>0.25114155251141551</v>
      </c>
      <c r="CK42" s="35">
        <f t="shared" si="0"/>
        <v>0.35114155251141554</v>
      </c>
    </row>
    <row r="43" spans="1:89">
      <c r="A43" s="3" t="s">
        <v>37</v>
      </c>
      <c r="C43" s="1" t="s">
        <v>65</v>
      </c>
      <c r="D43" s="1" t="s">
        <v>65</v>
      </c>
      <c r="E43" s="1" t="s">
        <v>65</v>
      </c>
      <c r="F43" s="1" t="s">
        <v>65</v>
      </c>
      <c r="G43" s="3" t="s">
        <v>233</v>
      </c>
      <c r="I43" s="1" t="s">
        <v>65</v>
      </c>
      <c r="J43" s="1" t="s">
        <v>65</v>
      </c>
      <c r="K43" s="1" t="s">
        <v>65</v>
      </c>
      <c r="L43" s="2" t="s">
        <v>66</v>
      </c>
      <c r="M43" s="1" t="s">
        <v>65</v>
      </c>
      <c r="N43" s="2" t="s">
        <v>65</v>
      </c>
      <c r="O43" s="1" t="s">
        <v>65</v>
      </c>
      <c r="P43" s="1" t="s">
        <v>65</v>
      </c>
      <c r="Q43" s="1" t="s">
        <v>65</v>
      </c>
      <c r="R43" s="1" t="s">
        <v>65</v>
      </c>
      <c r="S43" s="3" t="s">
        <v>246</v>
      </c>
      <c r="U43" s="2" t="s">
        <v>65</v>
      </c>
      <c r="V43" s="1" t="s">
        <v>65</v>
      </c>
      <c r="W43" s="1" t="s">
        <v>65</v>
      </c>
      <c r="X43" s="2" t="s">
        <v>66</v>
      </c>
      <c r="Y43" s="1" t="s">
        <v>65</v>
      </c>
      <c r="Z43" s="2" t="s">
        <v>65</v>
      </c>
      <c r="AA43" s="1" t="s">
        <v>65</v>
      </c>
      <c r="AB43" s="3" t="s">
        <v>260</v>
      </c>
      <c r="AD43" s="2" t="s">
        <v>65</v>
      </c>
      <c r="AE43" s="2" t="s">
        <v>65</v>
      </c>
      <c r="AF43" s="1" t="s">
        <v>65</v>
      </c>
      <c r="AG43" s="2" t="s">
        <v>65</v>
      </c>
      <c r="AH43" s="2" t="s">
        <v>66</v>
      </c>
      <c r="AI43" s="1" t="s">
        <v>65</v>
      </c>
      <c r="AJ43" s="2" t="s">
        <v>65</v>
      </c>
      <c r="AK43" s="1" t="s">
        <v>65</v>
      </c>
      <c r="AL43" s="1" t="s">
        <v>65</v>
      </c>
      <c r="AM43" s="2" t="s">
        <v>66</v>
      </c>
      <c r="AN43" s="1" t="s">
        <v>65</v>
      </c>
      <c r="AO43" s="2" t="s">
        <v>66</v>
      </c>
      <c r="AP43" s="1" t="s">
        <v>65</v>
      </c>
      <c r="AQ43" s="2" t="s">
        <v>66</v>
      </c>
      <c r="AR43" s="1" t="s">
        <v>65</v>
      </c>
      <c r="AS43" s="2" t="s">
        <v>66</v>
      </c>
      <c r="AT43" s="1" t="s">
        <v>65</v>
      </c>
      <c r="AU43" s="2" t="s">
        <v>66</v>
      </c>
      <c r="AV43" s="1" t="s">
        <v>65</v>
      </c>
      <c r="AW43" s="1" t="s">
        <v>65</v>
      </c>
      <c r="AX43" s="1" t="s">
        <v>65</v>
      </c>
      <c r="AY43" s="2" t="s">
        <v>66</v>
      </c>
      <c r="AZ43" s="2" t="s">
        <v>65</v>
      </c>
      <c r="BA43" s="2" t="s">
        <v>65</v>
      </c>
      <c r="BB43" s="2" t="s">
        <v>65</v>
      </c>
      <c r="BC43" s="1" t="s">
        <v>65</v>
      </c>
      <c r="BD43" s="1" t="s">
        <v>65</v>
      </c>
      <c r="BE43" s="1" t="s">
        <v>65</v>
      </c>
      <c r="BF43" s="1" t="s">
        <v>65</v>
      </c>
      <c r="BG43" s="3" t="s">
        <v>288</v>
      </c>
      <c r="BI43" s="2" t="s">
        <v>65</v>
      </c>
      <c r="BJ43" s="2" t="s">
        <v>65</v>
      </c>
      <c r="BK43" s="2" t="s">
        <v>65</v>
      </c>
      <c r="BL43" s="2" t="s">
        <v>65</v>
      </c>
      <c r="BM43" s="3" t="s">
        <v>292</v>
      </c>
      <c r="BO43" s="2" t="s">
        <v>65</v>
      </c>
      <c r="BP43" s="1" t="s">
        <v>66</v>
      </c>
      <c r="BQ43" s="2" t="s">
        <v>65</v>
      </c>
      <c r="BR43" s="2" t="s">
        <v>65</v>
      </c>
      <c r="BS43" s="2" t="s">
        <v>65</v>
      </c>
      <c r="BT43" s="3" t="s">
        <v>300</v>
      </c>
      <c r="BV43" s="2" t="s">
        <v>65</v>
      </c>
      <c r="BW43" s="2" t="s">
        <v>65</v>
      </c>
      <c r="BX43" s="2" t="s">
        <v>65</v>
      </c>
      <c r="BY43" s="2" t="s">
        <v>65</v>
      </c>
      <c r="BZ43" s="2" t="s">
        <v>65</v>
      </c>
      <c r="CA43" s="2" t="s">
        <v>65</v>
      </c>
      <c r="CB43" s="2" t="s">
        <v>65</v>
      </c>
      <c r="CC43" s="1" t="s">
        <v>65</v>
      </c>
      <c r="CD43" s="2" t="s">
        <v>66</v>
      </c>
      <c r="CE43" s="3" t="s">
        <v>306</v>
      </c>
      <c r="CG43" s="2" t="s">
        <v>65</v>
      </c>
      <c r="CH43" s="3" t="s">
        <v>294</v>
      </c>
      <c r="CJ43">
        <f>445/1115</f>
        <v>0.3991031390134529</v>
      </c>
      <c r="CK43" s="35">
        <f t="shared" si="0"/>
        <v>0.49910313901345293</v>
      </c>
    </row>
    <row r="44" spans="1:89">
      <c r="A44" s="3" t="s">
        <v>38</v>
      </c>
      <c r="C44" s="1" t="s">
        <v>65</v>
      </c>
      <c r="D44" s="1" t="s">
        <v>65</v>
      </c>
      <c r="E44" s="1" t="s">
        <v>65</v>
      </c>
      <c r="F44" s="1" t="s">
        <v>65</v>
      </c>
      <c r="G44" s="3" t="s">
        <v>233</v>
      </c>
      <c r="I44" s="1" t="s">
        <v>65</v>
      </c>
      <c r="J44" s="1" t="s">
        <v>65</v>
      </c>
      <c r="K44" s="1" t="s">
        <v>65</v>
      </c>
      <c r="L44" s="1" t="s">
        <v>65</v>
      </c>
      <c r="M44" s="1" t="s">
        <v>65</v>
      </c>
      <c r="N44" s="2" t="s">
        <v>65</v>
      </c>
      <c r="O44" s="1" t="s">
        <v>65</v>
      </c>
      <c r="P44" s="1" t="s">
        <v>65</v>
      </c>
      <c r="Q44" s="1" t="s">
        <v>65</v>
      </c>
      <c r="R44" s="1" t="s">
        <v>65</v>
      </c>
      <c r="S44" s="3" t="s">
        <v>237</v>
      </c>
      <c r="U44" s="2" t="s">
        <v>65</v>
      </c>
      <c r="V44" s="1" t="s">
        <v>65</v>
      </c>
      <c r="W44" s="1" t="s">
        <v>65</v>
      </c>
      <c r="X44" s="1" t="s">
        <v>65</v>
      </c>
      <c r="Y44" s="1" t="s">
        <v>65</v>
      </c>
      <c r="Z44" s="2" t="s">
        <v>65</v>
      </c>
      <c r="AA44" s="1" t="s">
        <v>65</v>
      </c>
      <c r="AB44" s="3" t="s">
        <v>256</v>
      </c>
      <c r="AD44" s="2" t="s">
        <v>65</v>
      </c>
      <c r="AE44" s="2" t="s">
        <v>65</v>
      </c>
      <c r="AF44" s="1" t="s">
        <v>65</v>
      </c>
      <c r="AG44" s="2" t="s">
        <v>65</v>
      </c>
      <c r="AH44" s="1" t="s">
        <v>65</v>
      </c>
      <c r="AI44" s="1" t="s">
        <v>65</v>
      </c>
      <c r="AJ44" s="2" t="s">
        <v>65</v>
      </c>
      <c r="AK44" s="1" t="s">
        <v>65</v>
      </c>
      <c r="AL44" s="1" t="s">
        <v>65</v>
      </c>
      <c r="AM44" s="1" t="s">
        <v>65</v>
      </c>
      <c r="AN44" s="1" t="s">
        <v>65</v>
      </c>
      <c r="AO44" s="1" t="s">
        <v>65</v>
      </c>
      <c r="AP44" s="1" t="s">
        <v>65</v>
      </c>
      <c r="AQ44" s="1" t="s">
        <v>65</v>
      </c>
      <c r="AR44" s="1" t="s">
        <v>65</v>
      </c>
      <c r="AS44" s="1" t="s">
        <v>65</v>
      </c>
      <c r="AT44" s="1" t="s">
        <v>65</v>
      </c>
      <c r="AU44" s="1" t="s">
        <v>65</v>
      </c>
      <c r="AV44" s="1" t="s">
        <v>65</v>
      </c>
      <c r="AW44" s="1" t="s">
        <v>65</v>
      </c>
      <c r="AX44" s="1" t="s">
        <v>65</v>
      </c>
      <c r="AY44" s="1" t="s">
        <v>65</v>
      </c>
      <c r="AZ44" s="2" t="s">
        <v>65</v>
      </c>
      <c r="BA44" s="2" t="s">
        <v>65</v>
      </c>
      <c r="BB44" s="2" t="s">
        <v>65</v>
      </c>
      <c r="BC44" s="1" t="s">
        <v>65</v>
      </c>
      <c r="BD44" s="1" t="s">
        <v>65</v>
      </c>
      <c r="BE44" s="1" t="s">
        <v>65</v>
      </c>
      <c r="BF44" s="1" t="s">
        <v>65</v>
      </c>
      <c r="BG44" s="3" t="s">
        <v>265</v>
      </c>
      <c r="BI44" s="2" t="s">
        <v>65</v>
      </c>
      <c r="BJ44" s="2" t="s">
        <v>65</v>
      </c>
      <c r="BK44" s="2" t="s">
        <v>65</v>
      </c>
      <c r="BL44" s="2" t="s">
        <v>65</v>
      </c>
      <c r="BM44" s="3" t="s">
        <v>292</v>
      </c>
      <c r="BO44" s="2" t="s">
        <v>65</v>
      </c>
      <c r="BP44" s="1" t="s">
        <v>66</v>
      </c>
      <c r="BQ44" s="2" t="s">
        <v>65</v>
      </c>
      <c r="BR44" s="2" t="s">
        <v>65</v>
      </c>
      <c r="BS44" s="1" t="s">
        <v>66</v>
      </c>
      <c r="BT44" s="3" t="s">
        <v>299</v>
      </c>
      <c r="BV44" s="2" t="s">
        <v>65</v>
      </c>
      <c r="BW44" s="2" t="s">
        <v>65</v>
      </c>
      <c r="BX44" s="2" t="s">
        <v>65</v>
      </c>
      <c r="BY44" s="2" t="s">
        <v>65</v>
      </c>
      <c r="BZ44" s="2" t="s">
        <v>65</v>
      </c>
      <c r="CA44" s="2" t="s">
        <v>65</v>
      </c>
      <c r="CB44" s="2" t="s">
        <v>65</v>
      </c>
      <c r="CC44" s="1" t="s">
        <v>65</v>
      </c>
      <c r="CD44" s="1" t="s">
        <v>65</v>
      </c>
      <c r="CE44" s="3" t="s">
        <v>303</v>
      </c>
      <c r="CG44" s="1" t="s">
        <v>66</v>
      </c>
      <c r="CH44" s="3" t="s">
        <v>311</v>
      </c>
      <c r="CJ44">
        <f>240/1115</f>
        <v>0.21524663677130046</v>
      </c>
      <c r="CK44" s="35">
        <f t="shared" si="0"/>
        <v>0.31524663677130049</v>
      </c>
    </row>
    <row r="45" spans="1:89">
      <c r="A45" s="3" t="s">
        <v>39</v>
      </c>
      <c r="C45" s="1" t="s">
        <v>65</v>
      </c>
      <c r="D45" s="1" t="s">
        <v>65</v>
      </c>
      <c r="E45" s="1" t="s">
        <v>65</v>
      </c>
      <c r="F45" s="1" t="s">
        <v>65</v>
      </c>
      <c r="G45" s="3" t="s">
        <v>233</v>
      </c>
      <c r="I45" s="1" t="s">
        <v>65</v>
      </c>
      <c r="J45" s="1" t="s">
        <v>65</v>
      </c>
      <c r="K45" s="1" t="s">
        <v>65</v>
      </c>
      <c r="L45" s="4" t="s">
        <v>111</v>
      </c>
      <c r="M45" s="4" t="s">
        <v>111</v>
      </c>
      <c r="N45" s="2" t="s">
        <v>65</v>
      </c>
      <c r="O45" s="1" t="s">
        <v>65</v>
      </c>
      <c r="P45" s="1" t="s">
        <v>65</v>
      </c>
      <c r="Q45" s="1" t="s">
        <v>65</v>
      </c>
      <c r="R45" s="1" t="s">
        <v>65</v>
      </c>
      <c r="S45" s="3" t="s">
        <v>254</v>
      </c>
      <c r="U45" s="2" t="s">
        <v>65</v>
      </c>
      <c r="V45" s="1" t="s">
        <v>65</v>
      </c>
      <c r="W45" s="1" t="s">
        <v>65</v>
      </c>
      <c r="X45" s="1" t="s">
        <v>65</v>
      </c>
      <c r="Y45" s="1" t="s">
        <v>65</v>
      </c>
      <c r="Z45" s="4" t="s">
        <v>111</v>
      </c>
      <c r="AA45" s="1" t="s">
        <v>65</v>
      </c>
      <c r="AB45" s="31" t="s">
        <v>264</v>
      </c>
      <c r="AC45" s="31"/>
      <c r="AD45" s="2" t="s">
        <v>65</v>
      </c>
      <c r="AE45" s="2" t="s">
        <v>65</v>
      </c>
      <c r="AF45" s="1" t="s">
        <v>65</v>
      </c>
      <c r="AG45" s="1" t="s">
        <v>66</v>
      </c>
      <c r="AH45" s="4" t="s">
        <v>111</v>
      </c>
      <c r="AI45" s="1" t="s">
        <v>65</v>
      </c>
      <c r="AJ45" s="4" t="s">
        <v>111</v>
      </c>
      <c r="AK45" s="4" t="s">
        <v>111</v>
      </c>
      <c r="AL45" s="1" t="s">
        <v>65</v>
      </c>
      <c r="AM45" s="1" t="s">
        <v>65</v>
      </c>
      <c r="AN45" s="1" t="s">
        <v>65</v>
      </c>
      <c r="AO45" s="4" t="s">
        <v>111</v>
      </c>
      <c r="AP45" s="4" t="s">
        <v>111</v>
      </c>
      <c r="AQ45" s="4" t="s">
        <v>111</v>
      </c>
      <c r="AR45" s="1" t="s">
        <v>65</v>
      </c>
      <c r="AS45" s="1" t="s">
        <v>65</v>
      </c>
      <c r="AT45" s="1" t="s">
        <v>65</v>
      </c>
      <c r="AU45" s="1" t="s">
        <v>65</v>
      </c>
      <c r="AV45" s="1" t="s">
        <v>65</v>
      </c>
      <c r="AW45" s="1" t="s">
        <v>65</v>
      </c>
      <c r="AX45" s="1" t="s">
        <v>65</v>
      </c>
      <c r="AY45" s="1" t="s">
        <v>65</v>
      </c>
      <c r="AZ45" s="4" t="s">
        <v>111</v>
      </c>
      <c r="BA45" s="2" t="s">
        <v>65</v>
      </c>
      <c r="BB45" s="2" t="s">
        <v>65</v>
      </c>
      <c r="BC45" s="1" t="s">
        <v>65</v>
      </c>
      <c r="BD45" s="1" t="s">
        <v>65</v>
      </c>
      <c r="BE45" s="1" t="s">
        <v>65</v>
      </c>
      <c r="BF45" s="4" t="s">
        <v>111</v>
      </c>
      <c r="BG45" s="3" t="s">
        <v>289</v>
      </c>
      <c r="BI45" s="2" t="s">
        <v>65</v>
      </c>
      <c r="BJ45" s="2" t="s">
        <v>65</v>
      </c>
      <c r="BK45" s="2" t="s">
        <v>65</v>
      </c>
      <c r="BL45" s="2" t="s">
        <v>65</v>
      </c>
      <c r="BM45" s="3" t="s">
        <v>292</v>
      </c>
      <c r="BO45" s="2" t="s">
        <v>65</v>
      </c>
      <c r="BP45" s="2" t="s">
        <v>65</v>
      </c>
      <c r="BQ45" s="2" t="s">
        <v>65</v>
      </c>
      <c r="BR45" s="2" t="s">
        <v>65</v>
      </c>
      <c r="BS45" s="2" t="s">
        <v>65</v>
      </c>
      <c r="BT45" s="3" t="s">
        <v>297</v>
      </c>
      <c r="BV45" s="2" t="s">
        <v>65</v>
      </c>
      <c r="BW45" s="2" t="s">
        <v>65</v>
      </c>
      <c r="BX45" s="4" t="s">
        <v>111</v>
      </c>
      <c r="BY45" s="2" t="s">
        <v>65</v>
      </c>
      <c r="BZ45" s="2" t="s">
        <v>65</v>
      </c>
      <c r="CA45" s="2" t="s">
        <v>65</v>
      </c>
      <c r="CB45" s="4" t="s">
        <v>111</v>
      </c>
      <c r="CC45" s="1" t="s">
        <v>65</v>
      </c>
      <c r="CD45" s="1" t="s">
        <v>65</v>
      </c>
      <c r="CE45" s="3" t="s">
        <v>310</v>
      </c>
      <c r="CG45" s="4" t="s">
        <v>111</v>
      </c>
      <c r="CH45" s="3" t="s">
        <v>302</v>
      </c>
      <c r="CJ45">
        <f>220/950</f>
        <v>0.23157894736842105</v>
      </c>
      <c r="CK45" s="35">
        <f t="shared" si="0"/>
        <v>0.33157894736842108</v>
      </c>
    </row>
    <row r="46" spans="1:89">
      <c r="A46" s="3" t="s">
        <v>40</v>
      </c>
      <c r="C46" s="1" t="s">
        <v>65</v>
      </c>
      <c r="D46" s="2" t="s">
        <v>66</v>
      </c>
      <c r="E46" s="1" t="s">
        <v>65</v>
      </c>
      <c r="F46" s="1" t="s">
        <v>65</v>
      </c>
      <c r="G46" s="3" t="s">
        <v>234</v>
      </c>
      <c r="I46" s="2" t="s">
        <v>66</v>
      </c>
      <c r="J46" s="2" t="s">
        <v>66</v>
      </c>
      <c r="K46" s="2" t="s">
        <v>66</v>
      </c>
      <c r="L46" s="2" t="s">
        <v>66</v>
      </c>
      <c r="M46" s="2" t="s">
        <v>66</v>
      </c>
      <c r="N46" s="2" t="s">
        <v>65</v>
      </c>
      <c r="O46" s="2" t="s">
        <v>66</v>
      </c>
      <c r="P46" s="2" t="s">
        <v>66</v>
      </c>
      <c r="Q46" s="2" t="s">
        <v>66</v>
      </c>
      <c r="R46" s="2" t="s">
        <v>66</v>
      </c>
      <c r="S46" s="3" t="s">
        <v>255</v>
      </c>
      <c r="U46" s="2" t="s">
        <v>65</v>
      </c>
      <c r="V46" s="2" t="s">
        <v>66</v>
      </c>
      <c r="W46" s="2" t="s">
        <v>66</v>
      </c>
      <c r="X46" s="2" t="s">
        <v>66</v>
      </c>
      <c r="Y46" s="1" t="s">
        <v>65</v>
      </c>
      <c r="Z46" s="2" t="s">
        <v>65</v>
      </c>
      <c r="AA46" s="1" t="s">
        <v>65</v>
      </c>
      <c r="AB46" s="3" t="s">
        <v>259</v>
      </c>
      <c r="AD46" s="2" t="s">
        <v>65</v>
      </c>
      <c r="AE46" s="2" t="s">
        <v>65</v>
      </c>
      <c r="AF46" s="1" t="s">
        <v>65</v>
      </c>
      <c r="AG46" s="2" t="s">
        <v>65</v>
      </c>
      <c r="AH46" s="2" t="s">
        <v>66</v>
      </c>
      <c r="AI46" s="2" t="s">
        <v>66</v>
      </c>
      <c r="AJ46" s="2" t="s">
        <v>65</v>
      </c>
      <c r="AK46" s="1" t="s">
        <v>65</v>
      </c>
      <c r="AL46" s="1" t="s">
        <v>65</v>
      </c>
      <c r="AM46" s="2" t="s">
        <v>66</v>
      </c>
      <c r="AN46" s="2" t="s">
        <v>66</v>
      </c>
      <c r="AO46" s="2" t="s">
        <v>66</v>
      </c>
      <c r="AP46" s="2" t="s">
        <v>66</v>
      </c>
      <c r="AQ46" s="2" t="s">
        <v>66</v>
      </c>
      <c r="AR46" s="2" t="s">
        <v>66</v>
      </c>
      <c r="AS46" s="2" t="s">
        <v>66</v>
      </c>
      <c r="AT46" s="1" t="s">
        <v>65</v>
      </c>
      <c r="AU46" s="2" t="s">
        <v>66</v>
      </c>
      <c r="AV46" s="2" t="s">
        <v>66</v>
      </c>
      <c r="AW46" s="2" t="s">
        <v>66</v>
      </c>
      <c r="AX46" s="2" t="s">
        <v>66</v>
      </c>
      <c r="AY46" s="2" t="s">
        <v>66</v>
      </c>
      <c r="AZ46" s="2" t="s">
        <v>65</v>
      </c>
      <c r="BA46" s="1" t="s">
        <v>66</v>
      </c>
      <c r="BB46" s="2" t="s">
        <v>65</v>
      </c>
      <c r="BC46" s="1" t="s">
        <v>65</v>
      </c>
      <c r="BD46" s="1" t="s">
        <v>65</v>
      </c>
      <c r="BE46" s="1" t="s">
        <v>65</v>
      </c>
      <c r="BF46" s="2" t="s">
        <v>66</v>
      </c>
      <c r="BG46" s="3" t="s">
        <v>284</v>
      </c>
      <c r="BI46" s="2" t="s">
        <v>65</v>
      </c>
      <c r="BJ46" s="2" t="s">
        <v>65</v>
      </c>
      <c r="BK46" s="2" t="s">
        <v>65</v>
      </c>
      <c r="BL46" s="2" t="s">
        <v>65</v>
      </c>
      <c r="BM46" s="3" t="s">
        <v>292</v>
      </c>
      <c r="BO46" s="2" t="s">
        <v>65</v>
      </c>
      <c r="BP46" s="1" t="s">
        <v>66</v>
      </c>
      <c r="BQ46" s="2" t="s">
        <v>65</v>
      </c>
      <c r="BR46" s="2" t="s">
        <v>65</v>
      </c>
      <c r="BS46" s="2" t="s">
        <v>65</v>
      </c>
      <c r="BT46" s="3" t="s">
        <v>300</v>
      </c>
      <c r="BV46" s="2" t="s">
        <v>65</v>
      </c>
      <c r="BW46" s="2" t="s">
        <v>65</v>
      </c>
      <c r="BX46" s="2" t="s">
        <v>65</v>
      </c>
      <c r="BY46" s="2" t="s">
        <v>65</v>
      </c>
      <c r="BZ46" s="2" t="s">
        <v>65</v>
      </c>
      <c r="CA46" s="2" t="s">
        <v>65</v>
      </c>
      <c r="CB46" s="2" t="s">
        <v>65</v>
      </c>
      <c r="CC46" s="1" t="s">
        <v>65</v>
      </c>
      <c r="CD46" s="2" t="s">
        <v>66</v>
      </c>
      <c r="CE46" s="3" t="s">
        <v>306</v>
      </c>
      <c r="CG46" s="2" t="s">
        <v>65</v>
      </c>
      <c r="CH46" s="3" t="s">
        <v>294</v>
      </c>
      <c r="CJ46">
        <f>830/1115</f>
        <v>0.74439461883408076</v>
      </c>
      <c r="CK46" s="35">
        <f t="shared" si="0"/>
        <v>0.84439461883408073</v>
      </c>
    </row>
    <row r="47" spans="1:89">
      <c r="A47" s="3" t="s">
        <v>41</v>
      </c>
      <c r="C47" s="1" t="s">
        <v>65</v>
      </c>
      <c r="D47" s="1" t="s">
        <v>65</v>
      </c>
      <c r="E47" s="1" t="s">
        <v>65</v>
      </c>
      <c r="F47" s="1" t="s">
        <v>65</v>
      </c>
      <c r="G47" s="3" t="s">
        <v>233</v>
      </c>
      <c r="I47" s="1" t="s">
        <v>65</v>
      </c>
      <c r="J47" s="1" t="s">
        <v>65</v>
      </c>
      <c r="K47" s="1" t="s">
        <v>65</v>
      </c>
      <c r="L47" s="2" t="s">
        <v>66</v>
      </c>
      <c r="M47" s="1" t="s">
        <v>65</v>
      </c>
      <c r="N47" s="2" t="s">
        <v>65</v>
      </c>
      <c r="O47" s="1" t="s">
        <v>65</v>
      </c>
      <c r="P47" s="1" t="s">
        <v>65</v>
      </c>
      <c r="Q47" s="1" t="s">
        <v>65</v>
      </c>
      <c r="R47" s="1" t="s">
        <v>65</v>
      </c>
      <c r="S47" s="3" t="s">
        <v>246</v>
      </c>
      <c r="U47" s="2" t="s">
        <v>65</v>
      </c>
      <c r="V47" s="2" t="s">
        <v>66</v>
      </c>
      <c r="W47" s="1" t="s">
        <v>65</v>
      </c>
      <c r="X47" s="2" t="s">
        <v>66</v>
      </c>
      <c r="Y47" s="1" t="s">
        <v>65</v>
      </c>
      <c r="Z47" s="2" t="s">
        <v>65</v>
      </c>
      <c r="AA47" s="1" t="s">
        <v>65</v>
      </c>
      <c r="AB47" s="3" t="s">
        <v>261</v>
      </c>
      <c r="AD47" s="2" t="s">
        <v>65</v>
      </c>
      <c r="AE47" s="2" t="s">
        <v>65</v>
      </c>
      <c r="AF47" s="1" t="s">
        <v>65</v>
      </c>
      <c r="AG47" s="2" t="s">
        <v>65</v>
      </c>
      <c r="AH47" s="2" t="s">
        <v>66</v>
      </c>
      <c r="AI47" s="2" t="s">
        <v>66</v>
      </c>
      <c r="AJ47" s="2" t="s">
        <v>65</v>
      </c>
      <c r="AK47" s="1" t="s">
        <v>65</v>
      </c>
      <c r="AL47" s="1" t="s">
        <v>65</v>
      </c>
      <c r="AM47" s="2" t="s">
        <v>66</v>
      </c>
      <c r="AN47" s="1" t="s">
        <v>65</v>
      </c>
      <c r="AO47" s="2" t="s">
        <v>66</v>
      </c>
      <c r="AP47" s="2" t="s">
        <v>66</v>
      </c>
      <c r="AQ47" s="2" t="s">
        <v>66</v>
      </c>
      <c r="AR47" s="4" t="s">
        <v>67</v>
      </c>
      <c r="AS47" s="4" t="s">
        <v>67</v>
      </c>
      <c r="AT47" s="1" t="s">
        <v>65</v>
      </c>
      <c r="AU47" s="1" t="s">
        <v>65</v>
      </c>
      <c r="AV47" s="2" t="s">
        <v>66</v>
      </c>
      <c r="AW47" s="1" t="s">
        <v>65</v>
      </c>
      <c r="AX47" s="4" t="s">
        <v>67</v>
      </c>
      <c r="AY47" s="2" t="s">
        <v>66</v>
      </c>
      <c r="AZ47" s="2" t="s">
        <v>65</v>
      </c>
      <c r="BA47" s="2" t="s">
        <v>65</v>
      </c>
      <c r="BB47" s="2" t="s">
        <v>65</v>
      </c>
      <c r="BC47" s="1" t="s">
        <v>65</v>
      </c>
      <c r="BD47" s="1" t="s">
        <v>65</v>
      </c>
      <c r="BE47" s="1" t="s">
        <v>65</v>
      </c>
      <c r="BF47" s="1" t="s">
        <v>65</v>
      </c>
      <c r="BG47" s="3" t="s">
        <v>290</v>
      </c>
      <c r="BI47" s="2" t="s">
        <v>65</v>
      </c>
      <c r="BJ47" s="2" t="s">
        <v>65</v>
      </c>
      <c r="BK47" s="2" t="s">
        <v>65</v>
      </c>
      <c r="BL47" s="2" t="s">
        <v>65</v>
      </c>
      <c r="BM47" s="3" t="s">
        <v>292</v>
      </c>
      <c r="BO47" s="2" t="s">
        <v>65</v>
      </c>
      <c r="BP47" s="2" t="s">
        <v>65</v>
      </c>
      <c r="BQ47" s="2" t="s">
        <v>65</v>
      </c>
      <c r="BR47" s="2" t="s">
        <v>65</v>
      </c>
      <c r="BS47" s="2" t="s">
        <v>65</v>
      </c>
      <c r="BT47" s="3" t="s">
        <v>297</v>
      </c>
      <c r="BV47" s="2" t="s">
        <v>65</v>
      </c>
      <c r="BW47" s="2" t="s">
        <v>65</v>
      </c>
      <c r="BX47" s="2" t="s">
        <v>65</v>
      </c>
      <c r="BY47" s="2" t="s">
        <v>65</v>
      </c>
      <c r="BZ47" s="2" t="s">
        <v>65</v>
      </c>
      <c r="CA47" s="2" t="s">
        <v>65</v>
      </c>
      <c r="CB47" s="2" t="s">
        <v>65</v>
      </c>
      <c r="CC47" s="1" t="s">
        <v>65</v>
      </c>
      <c r="CD47" s="2" t="s">
        <v>66</v>
      </c>
      <c r="CE47" s="3" t="s">
        <v>306</v>
      </c>
      <c r="CG47" s="2" t="s">
        <v>65</v>
      </c>
      <c r="CH47" s="3" t="s">
        <v>294</v>
      </c>
      <c r="CJ47">
        <f>500/1080</f>
        <v>0.46296296296296297</v>
      </c>
      <c r="CK47" s="35">
        <f t="shared" si="0"/>
        <v>0.562962962962963</v>
      </c>
    </row>
    <row r="48" spans="1:89">
      <c r="CB48" s="3"/>
    </row>
    <row r="50" spans="3:94" s="3" customFormat="1" ht="18.75">
      <c r="C50" s="70"/>
      <c r="D50" s="70"/>
      <c r="E50" s="70"/>
      <c r="F50" s="70"/>
      <c r="G50" s="14"/>
      <c r="H50" s="14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23"/>
      <c r="T50" s="14"/>
      <c r="U50" s="70"/>
      <c r="V50" s="70"/>
      <c r="W50" s="70"/>
      <c r="X50" s="70"/>
      <c r="Y50" s="70"/>
      <c r="Z50" s="70"/>
      <c r="AA50" s="70"/>
      <c r="AB50" s="70"/>
      <c r="AC50" s="23"/>
      <c r="AD50" s="14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14"/>
      <c r="BI50" s="14"/>
      <c r="BJ50" s="70"/>
      <c r="BK50" s="70"/>
      <c r="BL50" s="70"/>
      <c r="BM50" s="70"/>
      <c r="BN50" s="70"/>
      <c r="BO50" s="14"/>
      <c r="BP50" s="14"/>
      <c r="BQ50" s="71"/>
      <c r="BR50" s="71"/>
      <c r="BS50" s="71"/>
      <c r="BT50" s="71"/>
      <c r="BU50" s="71"/>
      <c r="BV50" s="71"/>
      <c r="BW50" s="71"/>
      <c r="BX50" s="14"/>
      <c r="BY50" s="14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14"/>
      <c r="CK50" s="14"/>
      <c r="CL50" s="14"/>
      <c r="CM50" s="14"/>
    </row>
    <row r="51" spans="3:94" s="3" customFormat="1"/>
    <row r="52" spans="3:94" s="3" customFormat="1">
      <c r="L52" s="9"/>
      <c r="N52" s="58"/>
      <c r="R52" s="58"/>
      <c r="Y52" s="9"/>
      <c r="AM52" s="9"/>
      <c r="AN52" s="9"/>
      <c r="BD52" s="9"/>
      <c r="BE52" s="9"/>
      <c r="BF52" s="9"/>
      <c r="BG52" s="9"/>
      <c r="BN52" s="9"/>
    </row>
    <row r="53" spans="3:94" s="3" customFormat="1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59"/>
      <c r="O53" s="27"/>
      <c r="P53" s="27"/>
      <c r="Q53" s="27"/>
      <c r="R53" s="59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9"/>
      <c r="AN53" s="29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9"/>
      <c r="BE53" s="29"/>
      <c r="BF53" s="29"/>
      <c r="BG53" s="29"/>
      <c r="BH53" s="27"/>
      <c r="BI53" s="27"/>
      <c r="BJ53" s="27"/>
      <c r="BK53" s="27"/>
      <c r="BL53" s="27"/>
      <c r="BM53" s="27"/>
      <c r="BN53" s="29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</row>
    <row r="54" spans="3:94" s="3" customFormat="1">
      <c r="D54" s="15"/>
      <c r="CP54" s="39"/>
    </row>
  </sheetData>
  <mergeCells count="14">
    <mergeCell ref="C50:F50"/>
    <mergeCell ref="AE50:BG50"/>
    <mergeCell ref="BJ50:BN50"/>
    <mergeCell ref="BQ50:BW50"/>
    <mergeCell ref="BZ50:CI50"/>
    <mergeCell ref="I50:R50"/>
    <mergeCell ref="U50:AB50"/>
    <mergeCell ref="BI1:BL1"/>
    <mergeCell ref="BO1:BS1"/>
    <mergeCell ref="BV1:CD1"/>
    <mergeCell ref="C1:F1"/>
    <mergeCell ref="I1:R1"/>
    <mergeCell ref="U1:AA1"/>
    <mergeCell ref="AD1:BF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N3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29" sqref="L29"/>
    </sheetView>
  </sheetViews>
  <sheetFormatPr defaultColWidth="11" defaultRowHeight="15.75"/>
  <cols>
    <col min="1" max="1" width="20.5" style="3" customWidth="1"/>
    <col min="2" max="2" width="3.625" customWidth="1"/>
    <col min="7" max="8" width="10.875" style="3"/>
    <col min="18" max="19" width="10.875" style="3"/>
    <col min="27" max="28" width="10.875" style="3"/>
    <col min="58" max="59" width="10.875" style="3"/>
    <col min="65" max="66" width="10.875" style="3"/>
    <col min="74" max="75" width="10.875" style="3"/>
    <col min="86" max="87" width="10.875" style="3"/>
    <col min="89" max="89" width="10.875" style="3"/>
    <col min="91" max="91" width="13.625" customWidth="1"/>
    <col min="92" max="92" width="19" style="35" customWidth="1"/>
  </cols>
  <sheetData>
    <row r="1" spans="1:92" s="13" customFormat="1" ht="18.75">
      <c r="A1" s="14" t="s">
        <v>224</v>
      </c>
      <c r="C1" s="66" t="s">
        <v>217</v>
      </c>
      <c r="D1" s="66"/>
      <c r="E1" s="66"/>
      <c r="F1" s="66"/>
      <c r="G1" s="14"/>
      <c r="H1" s="14"/>
      <c r="I1" s="73" t="s">
        <v>229</v>
      </c>
      <c r="J1" s="73"/>
      <c r="K1" s="73"/>
      <c r="L1" s="73"/>
      <c r="M1" s="73"/>
      <c r="N1" s="73"/>
      <c r="O1" s="73"/>
      <c r="P1" s="73"/>
      <c r="Q1" s="73"/>
      <c r="R1" s="14"/>
      <c r="S1" s="14"/>
      <c r="T1" s="68" t="s">
        <v>218</v>
      </c>
      <c r="U1" s="68"/>
      <c r="V1" s="68"/>
      <c r="W1" s="68"/>
      <c r="X1" s="68"/>
      <c r="Y1" s="68"/>
      <c r="Z1" s="68"/>
      <c r="AA1" s="14"/>
      <c r="AB1" s="14"/>
      <c r="AC1" s="69" t="s">
        <v>223</v>
      </c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14"/>
      <c r="BG1" s="14"/>
      <c r="BH1" s="63" t="s">
        <v>219</v>
      </c>
      <c r="BI1" s="63"/>
      <c r="BJ1" s="63"/>
      <c r="BK1" s="63"/>
      <c r="BL1" s="63"/>
      <c r="BM1" s="14"/>
      <c r="BN1" s="14"/>
      <c r="BO1" s="74" t="s">
        <v>220</v>
      </c>
      <c r="BP1" s="74"/>
      <c r="BQ1" s="74"/>
      <c r="BR1" s="74"/>
      <c r="BS1" s="74"/>
      <c r="BT1" s="74"/>
      <c r="BU1" s="74"/>
      <c r="BV1" s="14"/>
      <c r="BW1" s="14"/>
      <c r="BX1" s="72" t="s">
        <v>230</v>
      </c>
      <c r="BY1" s="72"/>
      <c r="BZ1" s="72"/>
      <c r="CA1" s="72"/>
      <c r="CB1" s="72"/>
      <c r="CC1" s="72"/>
      <c r="CD1" s="72"/>
      <c r="CE1" s="72"/>
      <c r="CF1" s="72"/>
      <c r="CG1" s="72"/>
      <c r="CH1" s="14"/>
      <c r="CI1" s="14"/>
      <c r="CJ1" s="25" t="s">
        <v>221</v>
      </c>
      <c r="CK1" s="14"/>
      <c r="CN1" s="34"/>
    </row>
    <row r="2" spans="1:92">
      <c r="A2" s="3" t="s">
        <v>225</v>
      </c>
      <c r="C2" s="17" t="s">
        <v>63</v>
      </c>
      <c r="D2" s="17" t="s">
        <v>353</v>
      </c>
      <c r="E2" s="17" t="s">
        <v>118</v>
      </c>
      <c r="F2" s="17" t="s">
        <v>128</v>
      </c>
      <c r="I2" s="18" t="s">
        <v>95</v>
      </c>
      <c r="J2" s="18" t="s">
        <v>85</v>
      </c>
      <c r="K2" s="18" t="s">
        <v>100</v>
      </c>
      <c r="L2" s="18" t="s">
        <v>180</v>
      </c>
      <c r="M2" s="18" t="s">
        <v>68</v>
      </c>
      <c r="N2" s="18" t="s">
        <v>114</v>
      </c>
      <c r="O2" s="18" t="s">
        <v>126</v>
      </c>
      <c r="P2" s="18" t="s">
        <v>138</v>
      </c>
      <c r="Q2" s="18" t="s">
        <v>71</v>
      </c>
      <c r="T2" s="19" t="s">
        <v>73</v>
      </c>
      <c r="U2" s="19" t="s">
        <v>75</v>
      </c>
      <c r="V2" s="19" t="s">
        <v>77</v>
      </c>
      <c r="W2" s="19" t="s">
        <v>79</v>
      </c>
      <c r="X2" s="19" t="s">
        <v>102</v>
      </c>
      <c r="Y2" s="19" t="s">
        <v>122</v>
      </c>
      <c r="Z2" s="19" t="s">
        <v>142</v>
      </c>
      <c r="AC2" s="20" t="s">
        <v>81</v>
      </c>
      <c r="AD2" s="20" t="s">
        <v>198</v>
      </c>
      <c r="AE2" s="20" t="s">
        <v>83</v>
      </c>
      <c r="AF2" s="20" t="s">
        <v>172</v>
      </c>
      <c r="AG2" s="20" t="s">
        <v>186</v>
      </c>
      <c r="AH2" s="20" t="s">
        <v>188</v>
      </c>
      <c r="AI2" s="20" t="s">
        <v>190</v>
      </c>
      <c r="AJ2" s="20" t="s">
        <v>200</v>
      </c>
      <c r="AK2" s="20" t="s">
        <v>213</v>
      </c>
      <c r="AL2" s="20" t="s">
        <v>215</v>
      </c>
      <c r="AM2" s="20" t="s">
        <v>91</v>
      </c>
      <c r="AN2" s="20" t="s">
        <v>157</v>
      </c>
      <c r="AO2" s="20" t="s">
        <v>160</v>
      </c>
      <c r="AP2" s="20" t="s">
        <v>162</v>
      </c>
      <c r="AQ2" s="20" t="s">
        <v>116</v>
      </c>
      <c r="AR2" s="20" t="s">
        <v>140</v>
      </c>
      <c r="AS2" s="20" t="s">
        <v>168</v>
      </c>
      <c r="AT2" s="20" t="s">
        <v>155</v>
      </c>
      <c r="AU2" s="20" t="s">
        <v>164</v>
      </c>
      <c r="AV2" s="20" t="s">
        <v>105</v>
      </c>
      <c r="AW2" s="20" t="s">
        <v>170</v>
      </c>
      <c r="AX2" s="20" t="s">
        <v>176</v>
      </c>
      <c r="AY2" s="20" t="s">
        <v>182</v>
      </c>
      <c r="AZ2" s="20" t="s">
        <v>166</v>
      </c>
      <c r="BA2" s="20" t="s">
        <v>178</v>
      </c>
      <c r="BB2" s="20" t="s">
        <v>209</v>
      </c>
      <c r="BC2" s="20" t="s">
        <v>211</v>
      </c>
      <c r="BD2" s="20" t="s">
        <v>203</v>
      </c>
      <c r="BE2" s="20" t="s">
        <v>205</v>
      </c>
      <c r="BH2" s="21" t="s">
        <v>87</v>
      </c>
      <c r="BI2" s="21" t="s">
        <v>89</v>
      </c>
      <c r="BJ2" s="21" t="s">
        <v>134</v>
      </c>
      <c r="BK2" s="21" t="s">
        <v>184</v>
      </c>
      <c r="BL2" s="21" t="s">
        <v>207</v>
      </c>
      <c r="BO2" s="22" t="s">
        <v>124</v>
      </c>
      <c r="BP2" s="22" t="s">
        <v>93</v>
      </c>
      <c r="BQ2" s="22" t="s">
        <v>107</v>
      </c>
      <c r="BR2" s="22" t="s">
        <v>112</v>
      </c>
      <c r="BS2" s="22" t="s">
        <v>149</v>
      </c>
      <c r="BT2" s="22" t="s">
        <v>151</v>
      </c>
      <c r="BU2" s="22" t="s">
        <v>153</v>
      </c>
      <c r="BX2" s="24" t="s">
        <v>130</v>
      </c>
      <c r="BY2" s="24" t="s">
        <v>132</v>
      </c>
      <c r="BZ2" s="24" t="s">
        <v>136</v>
      </c>
      <c r="CA2" s="24" t="s">
        <v>144</v>
      </c>
      <c r="CB2" s="24" t="s">
        <v>147</v>
      </c>
      <c r="CC2" s="24" t="s">
        <v>174</v>
      </c>
      <c r="CD2" s="24" t="s">
        <v>192</v>
      </c>
      <c r="CE2" s="24" t="s">
        <v>194</v>
      </c>
      <c r="CF2" s="24" t="s">
        <v>70</v>
      </c>
      <c r="CG2" s="24" t="s">
        <v>196</v>
      </c>
      <c r="CJ2" s="17" t="s">
        <v>120</v>
      </c>
    </row>
    <row r="3" spans="1:92">
      <c r="A3" s="3" t="s">
        <v>226</v>
      </c>
      <c r="C3" t="s">
        <v>64</v>
      </c>
      <c r="D3" t="s">
        <v>146</v>
      </c>
      <c r="E3" t="s">
        <v>119</v>
      </c>
      <c r="F3" t="s">
        <v>129</v>
      </c>
      <c r="I3" t="s">
        <v>96</v>
      </c>
      <c r="J3" t="s">
        <v>86</v>
      </c>
      <c r="K3" t="s">
        <v>101</v>
      </c>
      <c r="L3" t="s">
        <v>181</v>
      </c>
      <c r="M3" s="5" t="s">
        <v>69</v>
      </c>
      <c r="N3" t="s">
        <v>115</v>
      </c>
      <c r="O3" t="s">
        <v>127</v>
      </c>
      <c r="P3" t="s">
        <v>139</v>
      </c>
      <c r="Q3" s="5" t="s">
        <v>72</v>
      </c>
      <c r="T3" t="s">
        <v>74</v>
      </c>
      <c r="U3" t="s">
        <v>76</v>
      </c>
      <c r="V3" t="s">
        <v>78</v>
      </c>
      <c r="W3" t="s">
        <v>80</v>
      </c>
      <c r="X3" t="s">
        <v>103</v>
      </c>
      <c r="Y3" t="s">
        <v>123</v>
      </c>
      <c r="Z3" t="s">
        <v>143</v>
      </c>
      <c r="AC3" t="s">
        <v>82</v>
      </c>
      <c r="AD3" s="3" t="s">
        <v>199</v>
      </c>
      <c r="AE3" t="s">
        <v>84</v>
      </c>
      <c r="AF3" t="s">
        <v>173</v>
      </c>
      <c r="AG3" t="s">
        <v>187</v>
      </c>
      <c r="AH3" t="s">
        <v>189</v>
      </c>
      <c r="AI3" t="s">
        <v>191</v>
      </c>
      <c r="AJ3" s="3" t="s">
        <v>201</v>
      </c>
      <c r="AK3" s="9" t="s">
        <v>214</v>
      </c>
      <c r="AL3" s="9" t="s">
        <v>216</v>
      </c>
      <c r="AM3" t="s">
        <v>92</v>
      </c>
      <c r="AN3" t="s">
        <v>158</v>
      </c>
      <c r="AO3" t="s">
        <v>161</v>
      </c>
      <c r="AP3" t="s">
        <v>163</v>
      </c>
      <c r="AQ3" t="s">
        <v>117</v>
      </c>
      <c r="AR3" t="s">
        <v>141</v>
      </c>
      <c r="AS3" t="s">
        <v>169</v>
      </c>
      <c r="AT3" t="s">
        <v>156</v>
      </c>
      <c r="AU3" t="s">
        <v>165</v>
      </c>
      <c r="AV3" t="s">
        <v>106</v>
      </c>
      <c r="AW3" t="s">
        <v>171</v>
      </c>
      <c r="AX3" t="s">
        <v>177</v>
      </c>
      <c r="AY3" t="s">
        <v>183</v>
      </c>
      <c r="AZ3" t="s">
        <v>167</v>
      </c>
      <c r="BA3" t="s">
        <v>179</v>
      </c>
      <c r="BB3" s="9" t="s">
        <v>210</v>
      </c>
      <c r="BC3" s="9" t="s">
        <v>212</v>
      </c>
      <c r="BD3" s="9" t="s">
        <v>204</v>
      </c>
      <c r="BE3" s="9" t="s">
        <v>206</v>
      </c>
      <c r="BH3" t="s">
        <v>88</v>
      </c>
      <c r="BI3" t="s">
        <v>90</v>
      </c>
      <c r="BJ3" t="s">
        <v>135</v>
      </c>
      <c r="BK3" t="s">
        <v>185</v>
      </c>
      <c r="BL3" s="9" t="s">
        <v>208</v>
      </c>
      <c r="BO3" t="s">
        <v>125</v>
      </c>
      <c r="BP3" t="s">
        <v>94</v>
      </c>
      <c r="BQ3" t="s">
        <v>108</v>
      </c>
      <c r="BR3" t="s">
        <v>113</v>
      </c>
      <c r="BS3" t="s">
        <v>150</v>
      </c>
      <c r="BT3" t="s">
        <v>152</v>
      </c>
      <c r="BU3" t="s">
        <v>154</v>
      </c>
      <c r="BX3" t="s">
        <v>131</v>
      </c>
      <c r="BY3" t="s">
        <v>133</v>
      </c>
      <c r="BZ3" t="s">
        <v>137</v>
      </c>
      <c r="CA3" t="s">
        <v>145</v>
      </c>
      <c r="CB3" t="s">
        <v>148</v>
      </c>
      <c r="CC3" t="s">
        <v>175</v>
      </c>
      <c r="CD3" t="s">
        <v>193</v>
      </c>
      <c r="CE3" t="s">
        <v>195</v>
      </c>
      <c r="CF3" t="s">
        <v>97</v>
      </c>
      <c r="CG3" s="3" t="s">
        <v>197</v>
      </c>
      <c r="CJ3" t="s">
        <v>121</v>
      </c>
      <c r="CM3" s="12" t="s">
        <v>312</v>
      </c>
      <c r="CN3" s="38" t="s">
        <v>313</v>
      </c>
    </row>
    <row r="4" spans="1:92" s="26" customFormat="1">
      <c r="A4" s="27" t="s">
        <v>227</v>
      </c>
      <c r="C4" s="26">
        <v>95</v>
      </c>
      <c r="D4" s="26">
        <v>30</v>
      </c>
      <c r="E4" s="26">
        <v>15</v>
      </c>
      <c r="F4" s="26">
        <v>5</v>
      </c>
      <c r="G4" s="27" t="s">
        <v>291</v>
      </c>
      <c r="H4" s="27"/>
      <c r="I4" s="26">
        <v>100</v>
      </c>
      <c r="J4" s="26">
        <v>25</v>
      </c>
      <c r="K4" s="26">
        <v>15</v>
      </c>
      <c r="L4" s="26">
        <v>25</v>
      </c>
      <c r="M4" s="28">
        <v>10</v>
      </c>
      <c r="N4" s="26">
        <v>15</v>
      </c>
      <c r="O4" s="26">
        <v>5</v>
      </c>
      <c r="P4" s="26">
        <v>5</v>
      </c>
      <c r="Q4" s="28">
        <v>20</v>
      </c>
      <c r="R4" s="27" t="s">
        <v>291</v>
      </c>
      <c r="S4" s="27"/>
      <c r="T4" s="26">
        <v>10</v>
      </c>
      <c r="U4" s="26">
        <v>30</v>
      </c>
      <c r="V4" s="26">
        <v>15</v>
      </c>
      <c r="W4" s="26">
        <v>5</v>
      </c>
      <c r="X4" s="26">
        <v>20</v>
      </c>
      <c r="Y4" s="26">
        <v>10</v>
      </c>
      <c r="Z4" s="26">
        <v>10</v>
      </c>
      <c r="AA4" s="27" t="s">
        <v>291</v>
      </c>
      <c r="AB4" s="27"/>
      <c r="AC4" s="26">
        <v>25</v>
      </c>
      <c r="AD4" s="27">
        <v>5</v>
      </c>
      <c r="AE4" s="26">
        <v>10</v>
      </c>
      <c r="AF4" s="26">
        <v>10</v>
      </c>
      <c r="AG4" s="26">
        <v>10</v>
      </c>
      <c r="AH4" s="26">
        <v>10</v>
      </c>
      <c r="AI4" s="26">
        <v>10</v>
      </c>
      <c r="AJ4" s="27">
        <v>10</v>
      </c>
      <c r="AK4" s="29">
        <v>10</v>
      </c>
      <c r="AL4" s="29">
        <v>10</v>
      </c>
      <c r="AM4" s="26">
        <v>15</v>
      </c>
      <c r="AN4" s="26">
        <v>15</v>
      </c>
      <c r="AO4" s="26">
        <v>10</v>
      </c>
      <c r="AP4" s="26">
        <v>10</v>
      </c>
      <c r="AQ4" s="26">
        <v>10</v>
      </c>
      <c r="AR4" s="26">
        <v>10</v>
      </c>
      <c r="AS4" s="26">
        <v>15</v>
      </c>
      <c r="AT4" s="26">
        <v>45</v>
      </c>
      <c r="AU4" s="26">
        <v>30</v>
      </c>
      <c r="AV4" s="26">
        <v>30</v>
      </c>
      <c r="AW4" s="26">
        <v>15</v>
      </c>
      <c r="AX4" s="26">
        <v>20</v>
      </c>
      <c r="AY4" s="26">
        <v>15</v>
      </c>
      <c r="AZ4" s="26">
        <v>10</v>
      </c>
      <c r="BA4" s="26">
        <v>10</v>
      </c>
      <c r="BB4" s="29">
        <v>10</v>
      </c>
      <c r="BC4" s="29">
        <v>10</v>
      </c>
      <c r="BD4" s="29">
        <v>10</v>
      </c>
      <c r="BE4" s="29">
        <v>10</v>
      </c>
      <c r="BF4" s="27" t="s">
        <v>291</v>
      </c>
      <c r="BG4" s="27"/>
      <c r="BH4" s="26">
        <v>10</v>
      </c>
      <c r="BI4" s="26">
        <v>5</v>
      </c>
      <c r="BJ4" s="26">
        <v>10</v>
      </c>
      <c r="BK4" s="26">
        <v>15</v>
      </c>
      <c r="BL4" s="29">
        <v>15</v>
      </c>
      <c r="BM4" s="27" t="s">
        <v>291</v>
      </c>
      <c r="BN4" s="27"/>
      <c r="BO4" s="26">
        <v>25</v>
      </c>
      <c r="BP4" s="26">
        <v>10</v>
      </c>
      <c r="BQ4" s="26">
        <v>10</v>
      </c>
      <c r="BR4" s="26">
        <v>5</v>
      </c>
      <c r="BS4" s="26">
        <v>15</v>
      </c>
      <c r="BT4" s="26">
        <v>5</v>
      </c>
      <c r="BU4" s="26">
        <v>15</v>
      </c>
      <c r="BV4" s="27" t="s">
        <v>291</v>
      </c>
      <c r="BW4" s="27"/>
      <c r="BX4" s="26">
        <v>5</v>
      </c>
      <c r="BY4" s="26">
        <v>5</v>
      </c>
      <c r="BZ4" s="26">
        <v>5</v>
      </c>
      <c r="CA4" s="26">
        <v>5</v>
      </c>
      <c r="CB4" s="26">
        <v>10</v>
      </c>
      <c r="CC4" s="26">
        <v>10</v>
      </c>
      <c r="CD4" s="26">
        <v>10</v>
      </c>
      <c r="CE4" s="26">
        <v>10</v>
      </c>
      <c r="CF4" s="26">
        <v>20</v>
      </c>
      <c r="CG4" s="27">
        <v>20</v>
      </c>
      <c r="CH4" s="27" t="s">
        <v>291</v>
      </c>
      <c r="CI4" s="27"/>
      <c r="CJ4" s="26">
        <v>20</v>
      </c>
      <c r="CK4" s="27" t="s">
        <v>291</v>
      </c>
      <c r="CN4" s="36" t="s">
        <v>314</v>
      </c>
    </row>
    <row r="6" spans="1:92">
      <c r="A6" s="3" t="s">
        <v>42</v>
      </c>
      <c r="C6" s="1" t="s">
        <v>65</v>
      </c>
      <c r="D6" s="1" t="s">
        <v>65</v>
      </c>
      <c r="E6" s="1" t="s">
        <v>65</v>
      </c>
      <c r="F6" s="1" t="s">
        <v>65</v>
      </c>
      <c r="G6" s="3" t="s">
        <v>233</v>
      </c>
      <c r="I6" s="1" t="s">
        <v>65</v>
      </c>
      <c r="J6" s="1" t="s">
        <v>65</v>
      </c>
      <c r="K6" s="1" t="s">
        <v>65</v>
      </c>
      <c r="L6" s="1" t="s">
        <v>65</v>
      </c>
      <c r="M6" s="2" t="s">
        <v>65</v>
      </c>
      <c r="N6" s="1" t="s">
        <v>65</v>
      </c>
      <c r="O6" s="1" t="s">
        <v>65</v>
      </c>
      <c r="P6" s="1" t="s">
        <v>65</v>
      </c>
      <c r="Q6" s="1" t="s">
        <v>65</v>
      </c>
      <c r="R6" s="3" t="s">
        <v>241</v>
      </c>
      <c r="T6" s="2" t="s">
        <v>65</v>
      </c>
      <c r="U6" s="1" t="s">
        <v>65</v>
      </c>
      <c r="V6" s="1" t="s">
        <v>65</v>
      </c>
      <c r="W6" s="1" t="s">
        <v>65</v>
      </c>
      <c r="X6" s="1" t="s">
        <v>65</v>
      </c>
      <c r="Y6" s="2" t="s">
        <v>65</v>
      </c>
      <c r="Z6" s="1" t="s">
        <v>65</v>
      </c>
      <c r="AA6" s="3" t="s">
        <v>256</v>
      </c>
      <c r="AC6" s="2" t="s">
        <v>65</v>
      </c>
      <c r="AD6" s="2" t="s">
        <v>65</v>
      </c>
      <c r="AE6" s="1" t="s">
        <v>65</v>
      </c>
      <c r="AF6" s="2" t="s">
        <v>65</v>
      </c>
      <c r="AG6" s="1" t="s">
        <v>65</v>
      </c>
      <c r="AH6" s="1" t="s">
        <v>65</v>
      </c>
      <c r="AI6" s="2" t="s">
        <v>65</v>
      </c>
      <c r="AJ6" s="1" t="s">
        <v>65</v>
      </c>
      <c r="AK6" s="1" t="s">
        <v>65</v>
      </c>
      <c r="AL6" s="1" t="s">
        <v>65</v>
      </c>
      <c r="AM6" s="1" t="s">
        <v>65</v>
      </c>
      <c r="AN6" s="1" t="s">
        <v>65</v>
      </c>
      <c r="AO6" s="1" t="s">
        <v>65</v>
      </c>
      <c r="AP6" s="1" t="s">
        <v>65</v>
      </c>
      <c r="AQ6" s="1" t="s">
        <v>65</v>
      </c>
      <c r="AR6" s="1" t="s">
        <v>65</v>
      </c>
      <c r="AS6" s="1" t="s">
        <v>65</v>
      </c>
      <c r="AT6" s="1" t="s">
        <v>65</v>
      </c>
      <c r="AU6" s="1" t="s">
        <v>65</v>
      </c>
      <c r="AV6" s="1" t="s">
        <v>65</v>
      </c>
      <c r="AW6" s="1" t="s">
        <v>65</v>
      </c>
      <c r="AX6" s="1" t="s">
        <v>65</v>
      </c>
      <c r="AY6" s="2" t="s">
        <v>65</v>
      </c>
      <c r="AZ6" s="2" t="s">
        <v>65</v>
      </c>
      <c r="BA6" s="2" t="s">
        <v>65</v>
      </c>
      <c r="BB6" s="1" t="s">
        <v>65</v>
      </c>
      <c r="BC6" s="1" t="s">
        <v>65</v>
      </c>
      <c r="BD6" s="1" t="s">
        <v>65</v>
      </c>
      <c r="BE6" s="1" t="s">
        <v>65</v>
      </c>
      <c r="BF6" s="3" t="s">
        <v>265</v>
      </c>
      <c r="BH6" s="2" t="s">
        <v>65</v>
      </c>
      <c r="BI6" s="2" t="s">
        <v>65</v>
      </c>
      <c r="BJ6" s="2" t="s">
        <v>65</v>
      </c>
      <c r="BK6" s="2" t="s">
        <v>65</v>
      </c>
      <c r="BL6" s="2" t="s">
        <v>65</v>
      </c>
      <c r="BM6" s="3" t="s">
        <v>323</v>
      </c>
      <c r="BO6" s="2" t="s">
        <v>65</v>
      </c>
      <c r="BP6" s="2" t="s">
        <v>65</v>
      </c>
      <c r="BQ6" s="1" t="s">
        <v>66</v>
      </c>
      <c r="BR6" s="2" t="s">
        <v>65</v>
      </c>
      <c r="BS6" s="2" t="s">
        <v>65</v>
      </c>
      <c r="BT6" s="2" t="s">
        <v>65</v>
      </c>
      <c r="BU6" s="2" t="s">
        <v>65</v>
      </c>
      <c r="BV6" s="3" t="s">
        <v>326</v>
      </c>
      <c r="BX6" s="2" t="s">
        <v>65</v>
      </c>
      <c r="BY6" s="2" t="s">
        <v>65</v>
      </c>
      <c r="BZ6" s="2" t="s">
        <v>65</v>
      </c>
      <c r="CA6" s="2" t="s">
        <v>65</v>
      </c>
      <c r="CB6" s="2" t="s">
        <v>65</v>
      </c>
      <c r="CC6" s="2" t="s">
        <v>65</v>
      </c>
      <c r="CD6" s="2" t="s">
        <v>65</v>
      </c>
      <c r="CE6" s="2" t="s">
        <v>65</v>
      </c>
      <c r="CF6" s="1" t="s">
        <v>65</v>
      </c>
      <c r="CG6" s="1" t="s">
        <v>65</v>
      </c>
      <c r="CH6" s="3" t="s">
        <v>329</v>
      </c>
      <c r="CJ6" s="2" t="s">
        <v>65</v>
      </c>
      <c r="CK6" s="3" t="s">
        <v>294</v>
      </c>
      <c r="CM6">
        <f>325/1135</f>
        <v>0.28634361233480177</v>
      </c>
      <c r="CN6" s="35">
        <f>CM6+0.1</f>
        <v>0.38634361233480174</v>
      </c>
    </row>
    <row r="7" spans="1:92">
      <c r="A7" s="3" t="s">
        <v>43</v>
      </c>
      <c r="C7" s="1" t="s">
        <v>65</v>
      </c>
      <c r="D7" s="1" t="s">
        <v>65</v>
      </c>
      <c r="E7" s="1" t="s">
        <v>65</v>
      </c>
      <c r="F7" s="1" t="s">
        <v>65</v>
      </c>
      <c r="G7" s="3" t="s">
        <v>233</v>
      </c>
      <c r="I7" s="1" t="s">
        <v>65</v>
      </c>
      <c r="J7" s="1" t="s">
        <v>65</v>
      </c>
      <c r="K7" s="1" t="s">
        <v>65</v>
      </c>
      <c r="L7" s="1" t="s">
        <v>65</v>
      </c>
      <c r="M7" s="2" t="s">
        <v>65</v>
      </c>
      <c r="N7" s="1" t="s">
        <v>65</v>
      </c>
      <c r="O7" s="4" t="s">
        <v>67</v>
      </c>
      <c r="P7" s="1" t="s">
        <v>65</v>
      </c>
      <c r="Q7" s="1" t="s">
        <v>65</v>
      </c>
      <c r="R7" s="3" t="s">
        <v>316</v>
      </c>
      <c r="T7" s="2" t="s">
        <v>65</v>
      </c>
      <c r="U7" s="2" t="s">
        <v>66</v>
      </c>
      <c r="V7" s="1" t="s">
        <v>65</v>
      </c>
      <c r="W7" s="1" t="s">
        <v>65</v>
      </c>
      <c r="X7" s="1" t="s">
        <v>65</v>
      </c>
      <c r="Y7" s="2" t="s">
        <v>65</v>
      </c>
      <c r="Z7" s="1" t="s">
        <v>65</v>
      </c>
      <c r="AA7" s="3" t="s">
        <v>257</v>
      </c>
      <c r="AC7" s="2" t="s">
        <v>65</v>
      </c>
      <c r="AD7" s="2" t="s">
        <v>65</v>
      </c>
      <c r="AE7" s="1" t="s">
        <v>65</v>
      </c>
      <c r="AF7" s="2" t="s">
        <v>65</v>
      </c>
      <c r="AG7" s="2" t="s">
        <v>66</v>
      </c>
      <c r="AH7" s="2" t="s">
        <v>66</v>
      </c>
      <c r="AI7" s="2" t="s">
        <v>65</v>
      </c>
      <c r="AJ7" s="1" t="s">
        <v>65</v>
      </c>
      <c r="AK7" s="1" t="s">
        <v>65</v>
      </c>
      <c r="AL7" s="2" t="s">
        <v>66</v>
      </c>
      <c r="AM7" s="1" t="s">
        <v>65</v>
      </c>
      <c r="AN7" s="2" t="s">
        <v>66</v>
      </c>
      <c r="AO7" s="2" t="s">
        <v>66</v>
      </c>
      <c r="AP7" s="1" t="s">
        <v>65</v>
      </c>
      <c r="AQ7" s="1" t="s">
        <v>65</v>
      </c>
      <c r="AR7" s="1" t="s">
        <v>65</v>
      </c>
      <c r="AS7" s="1" t="s">
        <v>65</v>
      </c>
      <c r="AT7" s="1" t="s">
        <v>65</v>
      </c>
      <c r="AU7" s="1" t="s">
        <v>65</v>
      </c>
      <c r="AV7" s="1" t="s">
        <v>65</v>
      </c>
      <c r="AW7" s="1" t="s">
        <v>65</v>
      </c>
      <c r="AX7" s="1" t="s">
        <v>65</v>
      </c>
      <c r="AY7" s="2" t="s">
        <v>65</v>
      </c>
      <c r="AZ7" s="2" t="s">
        <v>65</v>
      </c>
      <c r="BA7" s="2" t="s">
        <v>65</v>
      </c>
      <c r="BB7" s="1" t="s">
        <v>65</v>
      </c>
      <c r="BC7" s="1" t="s">
        <v>65</v>
      </c>
      <c r="BD7" s="1" t="s">
        <v>65</v>
      </c>
      <c r="BE7" s="1" t="s">
        <v>65</v>
      </c>
      <c r="BF7" s="3" t="s">
        <v>322</v>
      </c>
      <c r="BH7" s="2" t="s">
        <v>65</v>
      </c>
      <c r="BI7" s="2" t="s">
        <v>65</v>
      </c>
      <c r="BJ7" s="2" t="s">
        <v>65</v>
      </c>
      <c r="BK7" s="1" t="s">
        <v>66</v>
      </c>
      <c r="BL7" s="2" t="s">
        <v>65</v>
      </c>
      <c r="BM7" s="3" t="s">
        <v>324</v>
      </c>
      <c r="BO7" s="2" t="s">
        <v>65</v>
      </c>
      <c r="BP7" s="2" t="s">
        <v>65</v>
      </c>
      <c r="BQ7" s="2" t="s">
        <v>65</v>
      </c>
      <c r="BR7" s="2" t="s">
        <v>65</v>
      </c>
      <c r="BS7" s="4" t="s">
        <v>67</v>
      </c>
      <c r="BT7" s="2" t="s">
        <v>65</v>
      </c>
      <c r="BU7" s="2" t="s">
        <v>65</v>
      </c>
      <c r="BV7" s="3" t="s">
        <v>297</v>
      </c>
      <c r="BX7" s="4" t="s">
        <v>67</v>
      </c>
      <c r="BY7" s="2" t="s">
        <v>65</v>
      </c>
      <c r="BZ7" s="2" t="s">
        <v>65</v>
      </c>
      <c r="CA7" s="2" t="s">
        <v>65</v>
      </c>
      <c r="CB7" s="2" t="s">
        <v>65</v>
      </c>
      <c r="CC7" s="2" t="s">
        <v>65</v>
      </c>
      <c r="CD7" s="2" t="s">
        <v>65</v>
      </c>
      <c r="CE7" s="2" t="s">
        <v>65</v>
      </c>
      <c r="CF7" s="1" t="s">
        <v>65</v>
      </c>
      <c r="CG7" s="1" t="s">
        <v>65</v>
      </c>
      <c r="CH7" s="3" t="s">
        <v>303</v>
      </c>
      <c r="CJ7" s="2" t="s">
        <v>65</v>
      </c>
      <c r="CK7" s="3" t="s">
        <v>294</v>
      </c>
      <c r="CM7">
        <f>385/1110</f>
        <v>0.34684684684684686</v>
      </c>
      <c r="CN7" s="35">
        <f t="shared" ref="CN7:CN26" si="0">CM7+0.1</f>
        <v>0.44684684684684683</v>
      </c>
    </row>
    <row r="8" spans="1:92">
      <c r="A8" s="3" t="s">
        <v>44</v>
      </c>
      <c r="C8" s="2" t="s">
        <v>66</v>
      </c>
      <c r="D8" s="1" t="s">
        <v>65</v>
      </c>
      <c r="E8" s="1" t="s">
        <v>65</v>
      </c>
      <c r="F8" s="1" t="s">
        <v>65</v>
      </c>
      <c r="G8" s="3" t="s">
        <v>236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65</v>
      </c>
      <c r="N8" s="1" t="s">
        <v>65</v>
      </c>
      <c r="O8" s="1" t="s">
        <v>65</v>
      </c>
      <c r="P8" s="1" t="s">
        <v>65</v>
      </c>
      <c r="Q8" s="1" t="s">
        <v>65</v>
      </c>
      <c r="R8" s="3" t="s">
        <v>317</v>
      </c>
      <c r="T8" s="2" t="s">
        <v>65</v>
      </c>
      <c r="U8" s="2" t="s">
        <v>66</v>
      </c>
      <c r="V8" s="1" t="s">
        <v>65</v>
      </c>
      <c r="W8" s="1" t="s">
        <v>65</v>
      </c>
      <c r="X8" s="1" t="s">
        <v>65</v>
      </c>
      <c r="Y8" s="2" t="s">
        <v>65</v>
      </c>
      <c r="Z8" s="1" t="s">
        <v>65</v>
      </c>
      <c r="AA8" s="3" t="s">
        <v>257</v>
      </c>
      <c r="AC8" s="2" t="s">
        <v>65</v>
      </c>
      <c r="AD8" s="2" t="s">
        <v>65</v>
      </c>
      <c r="AE8" s="1" t="s">
        <v>65</v>
      </c>
      <c r="AF8" s="2" t="s">
        <v>65</v>
      </c>
      <c r="AG8" s="2" t="s">
        <v>66</v>
      </c>
      <c r="AH8" s="1" t="s">
        <v>65</v>
      </c>
      <c r="AI8" s="2" t="s">
        <v>65</v>
      </c>
      <c r="AJ8" s="1" t="s">
        <v>65</v>
      </c>
      <c r="AK8" s="1" t="s">
        <v>65</v>
      </c>
      <c r="AL8" s="2" t="s">
        <v>66</v>
      </c>
      <c r="AM8" s="1" t="s">
        <v>65</v>
      </c>
      <c r="AN8" s="2" t="s">
        <v>66</v>
      </c>
      <c r="AO8" s="2" t="s">
        <v>66</v>
      </c>
      <c r="AP8" s="1" t="s">
        <v>65</v>
      </c>
      <c r="AQ8" s="1" t="s">
        <v>65</v>
      </c>
      <c r="AR8" s="2" t="s">
        <v>66</v>
      </c>
      <c r="AS8" s="2" t="s">
        <v>66</v>
      </c>
      <c r="AT8" s="1" t="s">
        <v>65</v>
      </c>
      <c r="AU8" s="1" t="s">
        <v>65</v>
      </c>
      <c r="AV8" s="1" t="s">
        <v>65</v>
      </c>
      <c r="AW8" s="1" t="s">
        <v>65</v>
      </c>
      <c r="AX8" s="1" t="s">
        <v>65</v>
      </c>
      <c r="AY8" s="2" t="s">
        <v>65</v>
      </c>
      <c r="AZ8" s="2" t="s">
        <v>65</v>
      </c>
      <c r="BA8" s="2" t="s">
        <v>65</v>
      </c>
      <c r="BB8" s="1" t="s">
        <v>65</v>
      </c>
      <c r="BC8" s="1" t="s">
        <v>65</v>
      </c>
      <c r="BD8" s="1" t="s">
        <v>65</v>
      </c>
      <c r="BE8" s="1" t="s">
        <v>65</v>
      </c>
      <c r="BF8" s="3" t="s">
        <v>355</v>
      </c>
      <c r="BH8" s="2" t="s">
        <v>65</v>
      </c>
      <c r="BI8" s="2" t="s">
        <v>65</v>
      </c>
      <c r="BJ8" s="2" t="s">
        <v>65</v>
      </c>
      <c r="BK8" s="1" t="s">
        <v>66</v>
      </c>
      <c r="BL8" s="2" t="s">
        <v>65</v>
      </c>
      <c r="BM8" s="3" t="s">
        <v>324</v>
      </c>
      <c r="BO8" s="2" t="s">
        <v>65</v>
      </c>
      <c r="BP8" s="2" t="s">
        <v>65</v>
      </c>
      <c r="BQ8" s="2" t="s">
        <v>65</v>
      </c>
      <c r="BR8" s="2" t="s">
        <v>65</v>
      </c>
      <c r="BS8" s="2" t="s">
        <v>65</v>
      </c>
      <c r="BT8" s="2" t="s">
        <v>65</v>
      </c>
      <c r="BU8" s="2" t="s">
        <v>65</v>
      </c>
      <c r="BV8" s="3" t="s">
        <v>327</v>
      </c>
      <c r="BX8" s="2" t="s">
        <v>65</v>
      </c>
      <c r="BY8" s="2" t="s">
        <v>65</v>
      </c>
      <c r="BZ8" s="2" t="s">
        <v>65</v>
      </c>
      <c r="CA8" s="2" t="s">
        <v>65</v>
      </c>
      <c r="CB8" s="2" t="s">
        <v>65</v>
      </c>
      <c r="CC8" s="2" t="s">
        <v>65</v>
      </c>
      <c r="CD8" s="2" t="s">
        <v>65</v>
      </c>
      <c r="CE8" s="2" t="s">
        <v>65</v>
      </c>
      <c r="CF8" s="1" t="s">
        <v>65</v>
      </c>
      <c r="CG8" s="1" t="s">
        <v>65</v>
      </c>
      <c r="CH8" s="3" t="s">
        <v>329</v>
      </c>
      <c r="CJ8" s="2" t="s">
        <v>65</v>
      </c>
      <c r="CK8" s="3" t="s">
        <v>294</v>
      </c>
      <c r="CM8">
        <f>700/1135</f>
        <v>0.61674008810572689</v>
      </c>
      <c r="CN8" s="35">
        <f t="shared" si="0"/>
        <v>0.71674008810572687</v>
      </c>
    </row>
    <row r="9" spans="1:92">
      <c r="A9" s="3" t="s">
        <v>45</v>
      </c>
      <c r="C9" s="1" t="s">
        <v>65</v>
      </c>
      <c r="D9" s="1" t="s">
        <v>65</v>
      </c>
      <c r="E9" s="1" t="s">
        <v>65</v>
      </c>
      <c r="F9" s="1" t="s">
        <v>65</v>
      </c>
      <c r="G9" s="3" t="s">
        <v>233</v>
      </c>
      <c r="I9" s="1" t="s">
        <v>65</v>
      </c>
      <c r="J9" s="1" t="s">
        <v>65</v>
      </c>
      <c r="K9" s="1" t="s">
        <v>65</v>
      </c>
      <c r="L9" s="1" t="s">
        <v>65</v>
      </c>
      <c r="M9" s="2" t="s">
        <v>65</v>
      </c>
      <c r="N9" s="1" t="s">
        <v>65</v>
      </c>
      <c r="O9" s="1" t="s">
        <v>65</v>
      </c>
      <c r="P9" s="1" t="s">
        <v>65</v>
      </c>
      <c r="Q9" s="1" t="s">
        <v>65</v>
      </c>
      <c r="R9" s="3" t="s">
        <v>241</v>
      </c>
      <c r="T9" s="2" t="s">
        <v>65</v>
      </c>
      <c r="U9" s="1" t="s">
        <v>65</v>
      </c>
      <c r="V9" s="1" t="s">
        <v>65</v>
      </c>
      <c r="W9" s="1" t="s">
        <v>65</v>
      </c>
      <c r="X9" s="1" t="s">
        <v>65</v>
      </c>
      <c r="Y9" s="2" t="s">
        <v>65</v>
      </c>
      <c r="Z9" s="1" t="s">
        <v>65</v>
      </c>
      <c r="AA9" s="3" t="s">
        <v>256</v>
      </c>
      <c r="AC9" s="2" t="s">
        <v>65</v>
      </c>
      <c r="AD9" s="2" t="s">
        <v>65</v>
      </c>
      <c r="AE9" s="1" t="s">
        <v>65</v>
      </c>
      <c r="AF9" s="2" t="s">
        <v>65</v>
      </c>
      <c r="AG9" s="1" t="s">
        <v>65</v>
      </c>
      <c r="AH9" s="1" t="s">
        <v>65</v>
      </c>
      <c r="AI9" s="2" t="s">
        <v>65</v>
      </c>
      <c r="AJ9" s="1" t="s">
        <v>65</v>
      </c>
      <c r="AK9" s="1" t="s">
        <v>65</v>
      </c>
      <c r="AL9" s="1" t="s">
        <v>65</v>
      </c>
      <c r="AM9" s="1" t="s">
        <v>65</v>
      </c>
      <c r="AN9" s="1" t="s">
        <v>65</v>
      </c>
      <c r="AO9" s="1" t="s">
        <v>65</v>
      </c>
      <c r="AP9" s="1" t="s">
        <v>65</v>
      </c>
      <c r="AQ9" s="1" t="s">
        <v>65</v>
      </c>
      <c r="AR9" s="1" t="s">
        <v>65</v>
      </c>
      <c r="AS9" s="1" t="s">
        <v>65</v>
      </c>
      <c r="AT9" s="1" t="s">
        <v>65</v>
      </c>
      <c r="AU9" s="1" t="s">
        <v>65</v>
      </c>
      <c r="AV9" s="1" t="s">
        <v>65</v>
      </c>
      <c r="AW9" s="1" t="s">
        <v>65</v>
      </c>
      <c r="AX9" s="1" t="s">
        <v>65</v>
      </c>
      <c r="AY9" s="2" t="s">
        <v>65</v>
      </c>
      <c r="AZ9" s="2" t="s">
        <v>65</v>
      </c>
      <c r="BA9" s="2" t="s">
        <v>65</v>
      </c>
      <c r="BB9" s="1" t="s">
        <v>65</v>
      </c>
      <c r="BC9" s="1" t="s">
        <v>65</v>
      </c>
      <c r="BD9" s="1" t="s">
        <v>65</v>
      </c>
      <c r="BE9" s="1" t="s">
        <v>65</v>
      </c>
      <c r="BF9" s="3" t="s">
        <v>265</v>
      </c>
      <c r="BH9" s="2" t="s">
        <v>65</v>
      </c>
      <c r="BI9" s="2" t="s">
        <v>65</v>
      </c>
      <c r="BJ9" s="2" t="s">
        <v>65</v>
      </c>
      <c r="BK9" s="2" t="s">
        <v>65</v>
      </c>
      <c r="BL9" s="2" t="s">
        <v>65</v>
      </c>
      <c r="BM9" s="3" t="s">
        <v>323</v>
      </c>
      <c r="BO9" s="2" t="s">
        <v>65</v>
      </c>
      <c r="BP9" s="2" t="s">
        <v>65</v>
      </c>
      <c r="BQ9" s="2" t="s">
        <v>65</v>
      </c>
      <c r="BR9" s="2" t="s">
        <v>65</v>
      </c>
      <c r="BS9" s="2" t="s">
        <v>65</v>
      </c>
      <c r="BT9" s="2" t="s">
        <v>65</v>
      </c>
      <c r="BU9" s="2" t="s">
        <v>65</v>
      </c>
      <c r="BV9" s="3" t="s">
        <v>327</v>
      </c>
      <c r="BX9" s="2" t="s">
        <v>65</v>
      </c>
      <c r="BY9" s="2" t="s">
        <v>65</v>
      </c>
      <c r="BZ9" s="2" t="s">
        <v>65</v>
      </c>
      <c r="CA9" s="2" t="s">
        <v>65</v>
      </c>
      <c r="CB9" s="2" t="s">
        <v>65</v>
      </c>
      <c r="CC9" s="2" t="s">
        <v>65</v>
      </c>
      <c r="CD9" s="2" t="s">
        <v>65</v>
      </c>
      <c r="CE9" s="2" t="s">
        <v>65</v>
      </c>
      <c r="CF9" s="1" t="s">
        <v>65</v>
      </c>
      <c r="CG9" s="1" t="s">
        <v>65</v>
      </c>
      <c r="CH9" s="3" t="s">
        <v>329</v>
      </c>
      <c r="CJ9" s="2" t="s">
        <v>65</v>
      </c>
      <c r="CK9" s="3" t="s">
        <v>294</v>
      </c>
      <c r="CM9">
        <f>335/1135</f>
        <v>0.29515418502202645</v>
      </c>
      <c r="CN9" s="35">
        <f t="shared" si="0"/>
        <v>0.39515418502202648</v>
      </c>
    </row>
    <row r="10" spans="1:92">
      <c r="A10" s="3" t="s">
        <v>46</v>
      </c>
      <c r="C10" s="1" t="s">
        <v>65</v>
      </c>
      <c r="D10" s="1" t="s">
        <v>65</v>
      </c>
      <c r="E10" s="1" t="s">
        <v>65</v>
      </c>
      <c r="F10" s="1" t="s">
        <v>65</v>
      </c>
      <c r="G10" s="3" t="s">
        <v>233</v>
      </c>
      <c r="I10" s="1" t="s">
        <v>65</v>
      </c>
      <c r="J10" s="1" t="s">
        <v>65</v>
      </c>
      <c r="K10" s="1" t="s">
        <v>65</v>
      </c>
      <c r="L10" s="1" t="s">
        <v>65</v>
      </c>
      <c r="M10" s="2" t="s">
        <v>65</v>
      </c>
      <c r="N10" s="1" t="s">
        <v>65</v>
      </c>
      <c r="O10" s="6" t="s">
        <v>67</v>
      </c>
      <c r="P10" s="1" t="s">
        <v>65</v>
      </c>
      <c r="Q10" s="1" t="s">
        <v>65</v>
      </c>
      <c r="R10" s="3" t="s">
        <v>316</v>
      </c>
      <c r="T10" s="2" t="s">
        <v>65</v>
      </c>
      <c r="U10" s="1" t="s">
        <v>65</v>
      </c>
      <c r="V10" s="1" t="s">
        <v>65</v>
      </c>
      <c r="W10" s="1" t="s">
        <v>65</v>
      </c>
      <c r="X10" s="1" t="s">
        <v>65</v>
      </c>
      <c r="Y10" s="2" t="s">
        <v>65</v>
      </c>
      <c r="Z10" s="1" t="s">
        <v>65</v>
      </c>
      <c r="AA10" s="3" t="s">
        <v>256</v>
      </c>
      <c r="AC10" s="2" t="s">
        <v>65</v>
      </c>
      <c r="AD10" s="2" t="s">
        <v>65</v>
      </c>
      <c r="AE10" s="1" t="s">
        <v>65</v>
      </c>
      <c r="AF10" s="2" t="s">
        <v>65</v>
      </c>
      <c r="AG10" s="1" t="s">
        <v>65</v>
      </c>
      <c r="AH10" s="1" t="s">
        <v>65</v>
      </c>
      <c r="AI10" s="2" t="s">
        <v>65</v>
      </c>
      <c r="AJ10" s="1" t="s">
        <v>65</v>
      </c>
      <c r="AK10" s="1" t="s">
        <v>65</v>
      </c>
      <c r="AL10" s="1" t="s">
        <v>65</v>
      </c>
      <c r="AM10" s="1" t="s">
        <v>65</v>
      </c>
      <c r="AN10" s="1" t="s">
        <v>65</v>
      </c>
      <c r="AO10" s="1" t="s">
        <v>65</v>
      </c>
      <c r="AP10" s="1" t="s">
        <v>65</v>
      </c>
      <c r="AQ10" s="1" t="s">
        <v>65</v>
      </c>
      <c r="AR10" s="1" t="s">
        <v>65</v>
      </c>
      <c r="AS10" s="1" t="s">
        <v>65</v>
      </c>
      <c r="AT10" s="1" t="s">
        <v>65</v>
      </c>
      <c r="AU10" s="1" t="s">
        <v>65</v>
      </c>
      <c r="AV10" s="1" t="s">
        <v>65</v>
      </c>
      <c r="AW10" s="1" t="s">
        <v>65</v>
      </c>
      <c r="AX10" s="1" t="s">
        <v>65</v>
      </c>
      <c r="AY10" s="2" t="s">
        <v>65</v>
      </c>
      <c r="AZ10" s="2" t="s">
        <v>65</v>
      </c>
      <c r="BA10" s="2" t="s">
        <v>65</v>
      </c>
      <c r="BB10" s="1" t="s">
        <v>65</v>
      </c>
      <c r="BC10" s="1" t="s">
        <v>65</v>
      </c>
      <c r="BD10" s="1" t="s">
        <v>65</v>
      </c>
      <c r="BE10" s="1" t="s">
        <v>65</v>
      </c>
      <c r="BF10" s="3" t="s">
        <v>265</v>
      </c>
      <c r="BH10" s="2" t="s">
        <v>65</v>
      </c>
      <c r="BI10" s="2" t="s">
        <v>65</v>
      </c>
      <c r="BJ10" s="2" t="s">
        <v>65</v>
      </c>
      <c r="BK10" s="2" t="s">
        <v>65</v>
      </c>
      <c r="BL10" s="2" t="s">
        <v>65</v>
      </c>
      <c r="BM10" s="3" t="s">
        <v>323</v>
      </c>
      <c r="BO10" s="2" t="s">
        <v>65</v>
      </c>
      <c r="BP10" s="2" t="s">
        <v>65</v>
      </c>
      <c r="BQ10" s="1" t="s">
        <v>66</v>
      </c>
      <c r="BR10" s="2" t="s">
        <v>65</v>
      </c>
      <c r="BS10" s="4" t="s">
        <v>67</v>
      </c>
      <c r="BT10" s="2" t="s">
        <v>65</v>
      </c>
      <c r="BU10" s="2" t="s">
        <v>65</v>
      </c>
      <c r="BV10" s="3" t="s">
        <v>328</v>
      </c>
      <c r="BX10" s="4" t="s">
        <v>67</v>
      </c>
      <c r="BY10" s="2" t="s">
        <v>65</v>
      </c>
      <c r="BZ10" s="2" t="s">
        <v>65</v>
      </c>
      <c r="CA10" s="2" t="s">
        <v>65</v>
      </c>
      <c r="CB10" s="2" t="s">
        <v>65</v>
      </c>
      <c r="CC10" s="2" t="s">
        <v>65</v>
      </c>
      <c r="CD10" s="2" t="s">
        <v>65</v>
      </c>
      <c r="CE10" s="2" t="s">
        <v>65</v>
      </c>
      <c r="CF10" s="1" t="s">
        <v>65</v>
      </c>
      <c r="CG10" s="1" t="s">
        <v>65</v>
      </c>
      <c r="CH10" s="3" t="s">
        <v>303</v>
      </c>
      <c r="CJ10" s="2" t="s">
        <v>65</v>
      </c>
      <c r="CK10" s="3" t="s">
        <v>294</v>
      </c>
      <c r="CM10">
        <f>305/1110</f>
        <v>0.2747747747747748</v>
      </c>
      <c r="CN10" s="35">
        <f t="shared" si="0"/>
        <v>0.37477477477477483</v>
      </c>
    </row>
    <row r="11" spans="1:92">
      <c r="A11" s="3" t="s">
        <v>47</v>
      </c>
      <c r="C11" s="2" t="s">
        <v>66</v>
      </c>
      <c r="D11" s="1" t="s">
        <v>65</v>
      </c>
      <c r="E11" s="1" t="s">
        <v>65</v>
      </c>
      <c r="F11" s="1" t="s">
        <v>65</v>
      </c>
      <c r="G11" s="3" t="s">
        <v>236</v>
      </c>
      <c r="I11" s="1" t="s">
        <v>65</v>
      </c>
      <c r="J11" s="2" t="s">
        <v>66</v>
      </c>
      <c r="K11" s="1" t="s">
        <v>65</v>
      </c>
      <c r="L11" s="1" t="s">
        <v>65</v>
      </c>
      <c r="M11" s="2" t="s">
        <v>65</v>
      </c>
      <c r="N11" s="1" t="s">
        <v>65</v>
      </c>
      <c r="O11" s="1" t="s">
        <v>65</v>
      </c>
      <c r="P11" s="1" t="s">
        <v>65</v>
      </c>
      <c r="Q11" s="1" t="s">
        <v>65</v>
      </c>
      <c r="R11" s="3" t="s">
        <v>318</v>
      </c>
      <c r="T11" s="2" t="s">
        <v>65</v>
      </c>
      <c r="U11" s="1" t="s">
        <v>65</v>
      </c>
      <c r="V11" s="1" t="s">
        <v>65</v>
      </c>
      <c r="W11" s="1" t="s">
        <v>65</v>
      </c>
      <c r="X11" s="1" t="s">
        <v>65</v>
      </c>
      <c r="Y11" s="2" t="s">
        <v>65</v>
      </c>
      <c r="Z11" s="1" t="s">
        <v>65</v>
      </c>
      <c r="AA11" s="3" t="s">
        <v>256</v>
      </c>
      <c r="AC11" s="2" t="s">
        <v>65</v>
      </c>
      <c r="AD11" s="2" t="s">
        <v>65</v>
      </c>
      <c r="AE11" s="1" t="s">
        <v>65</v>
      </c>
      <c r="AF11" s="2" t="s">
        <v>65</v>
      </c>
      <c r="AG11" s="2" t="s">
        <v>66</v>
      </c>
      <c r="AH11" s="2" t="s">
        <v>66</v>
      </c>
      <c r="AI11" s="2" t="s">
        <v>65</v>
      </c>
      <c r="AJ11" s="1" t="s">
        <v>65</v>
      </c>
      <c r="AK11" s="1" t="s">
        <v>65</v>
      </c>
      <c r="AL11" s="2" t="s">
        <v>66</v>
      </c>
      <c r="AM11" s="1" t="s">
        <v>65</v>
      </c>
      <c r="AN11" s="2" t="s">
        <v>66</v>
      </c>
      <c r="AO11" s="2" t="s">
        <v>66</v>
      </c>
      <c r="AP11" s="1" t="s">
        <v>65</v>
      </c>
      <c r="AQ11" s="1" t="s">
        <v>65</v>
      </c>
      <c r="AR11" s="1" t="s">
        <v>65</v>
      </c>
      <c r="AS11" s="1" t="s">
        <v>65</v>
      </c>
      <c r="AT11" s="1" t="s">
        <v>65</v>
      </c>
      <c r="AU11" s="1" t="s">
        <v>65</v>
      </c>
      <c r="AV11" s="1" t="s">
        <v>65</v>
      </c>
      <c r="AW11" s="1" t="s">
        <v>65</v>
      </c>
      <c r="AX11" s="1" t="s">
        <v>65</v>
      </c>
      <c r="AY11" s="2" t="s">
        <v>65</v>
      </c>
      <c r="AZ11" s="2" t="s">
        <v>65</v>
      </c>
      <c r="BA11" s="2" t="s">
        <v>65</v>
      </c>
      <c r="BB11" s="1" t="s">
        <v>65</v>
      </c>
      <c r="BC11" s="1" t="s">
        <v>65</v>
      </c>
      <c r="BD11" s="1" t="s">
        <v>65</v>
      </c>
      <c r="BE11" s="1" t="s">
        <v>65</v>
      </c>
      <c r="BF11" s="3" t="s">
        <v>322</v>
      </c>
      <c r="BH11" s="2" t="s">
        <v>65</v>
      </c>
      <c r="BI11" s="2" t="s">
        <v>65</v>
      </c>
      <c r="BJ11" s="2" t="s">
        <v>65</v>
      </c>
      <c r="BK11" s="1" t="s">
        <v>66</v>
      </c>
      <c r="BL11" s="2" t="s">
        <v>65</v>
      </c>
      <c r="BM11" s="3" t="s">
        <v>324</v>
      </c>
      <c r="BO11" s="2" t="s">
        <v>65</v>
      </c>
      <c r="BP11" s="2" t="s">
        <v>65</v>
      </c>
      <c r="BQ11" s="2" t="s">
        <v>65</v>
      </c>
      <c r="BR11" s="2" t="s">
        <v>65</v>
      </c>
      <c r="BS11" s="2" t="s">
        <v>65</v>
      </c>
      <c r="BT11" s="2" t="s">
        <v>65</v>
      </c>
      <c r="BU11" s="2" t="s">
        <v>65</v>
      </c>
      <c r="BV11" s="3" t="s">
        <v>327</v>
      </c>
      <c r="BX11" s="2" t="s">
        <v>65</v>
      </c>
      <c r="BY11" s="2" t="s">
        <v>65</v>
      </c>
      <c r="BZ11" s="2" t="s">
        <v>65</v>
      </c>
      <c r="CA11" s="2" t="s">
        <v>65</v>
      </c>
      <c r="CB11" s="2" t="s">
        <v>65</v>
      </c>
      <c r="CC11" s="2" t="s">
        <v>65</v>
      </c>
      <c r="CD11" s="2" t="s">
        <v>65</v>
      </c>
      <c r="CE11" s="2" t="s">
        <v>65</v>
      </c>
      <c r="CF11" s="1" t="s">
        <v>65</v>
      </c>
      <c r="CG11" s="1" t="s">
        <v>65</v>
      </c>
      <c r="CH11" s="3" t="s">
        <v>329</v>
      </c>
      <c r="CJ11" s="2" t="s">
        <v>65</v>
      </c>
      <c r="CK11" s="3" t="s">
        <v>294</v>
      </c>
      <c r="CM11">
        <f>495/1135</f>
        <v>0.43612334801762115</v>
      </c>
      <c r="CN11" s="35">
        <f t="shared" si="0"/>
        <v>0.53612334801762118</v>
      </c>
    </row>
    <row r="12" spans="1:92">
      <c r="A12" s="3" t="s">
        <v>48</v>
      </c>
      <c r="C12" s="2" t="s">
        <v>66</v>
      </c>
      <c r="D12" s="1" t="s">
        <v>65</v>
      </c>
      <c r="E12" s="1" t="s">
        <v>65</v>
      </c>
      <c r="F12" s="1" t="s">
        <v>65</v>
      </c>
      <c r="G12" s="3" t="s">
        <v>236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65</v>
      </c>
      <c r="N12" s="1" t="s">
        <v>65</v>
      </c>
      <c r="O12" s="2" t="s">
        <v>66</v>
      </c>
      <c r="P12" s="1" t="s">
        <v>65</v>
      </c>
      <c r="Q12" s="1" t="s">
        <v>65</v>
      </c>
      <c r="R12" s="3" t="s">
        <v>319</v>
      </c>
      <c r="T12" s="2" t="s">
        <v>65</v>
      </c>
      <c r="U12" s="2" t="s">
        <v>66</v>
      </c>
      <c r="V12" s="1" t="s">
        <v>65</v>
      </c>
      <c r="W12" s="1" t="s">
        <v>65</v>
      </c>
      <c r="X12" s="1" t="s">
        <v>65</v>
      </c>
      <c r="Y12" s="2" t="s">
        <v>65</v>
      </c>
      <c r="Z12" s="1" t="s">
        <v>65</v>
      </c>
      <c r="AA12" s="3" t="s">
        <v>257</v>
      </c>
      <c r="AC12" s="2" t="s">
        <v>65</v>
      </c>
      <c r="AD12" s="2" t="s">
        <v>65</v>
      </c>
      <c r="AE12" s="1" t="s">
        <v>65</v>
      </c>
      <c r="AF12" s="2" t="s">
        <v>65</v>
      </c>
      <c r="AG12" s="2" t="s">
        <v>66</v>
      </c>
      <c r="AH12" s="2" t="s">
        <v>66</v>
      </c>
      <c r="AI12" s="2" t="s">
        <v>65</v>
      </c>
      <c r="AJ12" s="1" t="s">
        <v>65</v>
      </c>
      <c r="AK12" s="1" t="s">
        <v>65</v>
      </c>
      <c r="AL12" s="2" t="s">
        <v>66</v>
      </c>
      <c r="AM12" s="1" t="s">
        <v>65</v>
      </c>
      <c r="AN12" s="2" t="s">
        <v>66</v>
      </c>
      <c r="AO12" s="2" t="s">
        <v>66</v>
      </c>
      <c r="AP12" s="1" t="s">
        <v>65</v>
      </c>
      <c r="AQ12" s="1" t="s">
        <v>65</v>
      </c>
      <c r="AR12" s="2" t="s">
        <v>66</v>
      </c>
      <c r="AS12" s="2" t="s">
        <v>66</v>
      </c>
      <c r="AT12" s="1" t="s">
        <v>65</v>
      </c>
      <c r="AU12" s="1" t="s">
        <v>65</v>
      </c>
      <c r="AV12" s="1" t="s">
        <v>65</v>
      </c>
      <c r="AW12" s="1" t="s">
        <v>65</v>
      </c>
      <c r="AX12" s="1" t="s">
        <v>65</v>
      </c>
      <c r="AY12" s="2" t="s">
        <v>65</v>
      </c>
      <c r="AZ12" s="2" t="s">
        <v>65</v>
      </c>
      <c r="BA12" s="2" t="s">
        <v>65</v>
      </c>
      <c r="BB12" s="1" t="s">
        <v>65</v>
      </c>
      <c r="BC12" s="1" t="s">
        <v>65</v>
      </c>
      <c r="BD12" s="2" t="s">
        <v>66</v>
      </c>
      <c r="BE12" s="2" t="s">
        <v>66</v>
      </c>
      <c r="BF12" s="3" t="s">
        <v>356</v>
      </c>
      <c r="BH12" s="2" t="s">
        <v>65</v>
      </c>
      <c r="BI12" s="2" t="s">
        <v>65</v>
      </c>
      <c r="BJ12" s="2" t="s">
        <v>65</v>
      </c>
      <c r="BK12" s="1" t="s">
        <v>66</v>
      </c>
      <c r="BL12" s="2" t="s">
        <v>65</v>
      </c>
      <c r="BM12" s="3" t="s">
        <v>324</v>
      </c>
      <c r="BO12" s="2" t="s">
        <v>65</v>
      </c>
      <c r="BP12" s="2" t="s">
        <v>65</v>
      </c>
      <c r="BQ12" s="2" t="s">
        <v>65</v>
      </c>
      <c r="BR12" s="2" t="s">
        <v>65</v>
      </c>
      <c r="BS12" s="2" t="s">
        <v>65</v>
      </c>
      <c r="BT12" s="2" t="s">
        <v>65</v>
      </c>
      <c r="BU12" s="2" t="s">
        <v>65</v>
      </c>
      <c r="BV12" s="3" t="s">
        <v>327</v>
      </c>
      <c r="BX12" s="2" t="s">
        <v>65</v>
      </c>
      <c r="BY12" s="2" t="s">
        <v>65</v>
      </c>
      <c r="BZ12" s="2" t="s">
        <v>65</v>
      </c>
      <c r="CA12" s="2" t="s">
        <v>65</v>
      </c>
      <c r="CB12" s="2" t="s">
        <v>65</v>
      </c>
      <c r="CC12" s="2" t="s">
        <v>65</v>
      </c>
      <c r="CD12" s="2" t="s">
        <v>65</v>
      </c>
      <c r="CE12" s="2" t="s">
        <v>65</v>
      </c>
      <c r="CF12" s="1" t="s">
        <v>65</v>
      </c>
      <c r="CG12" s="1" t="s">
        <v>65</v>
      </c>
      <c r="CH12" s="3" t="s">
        <v>329</v>
      </c>
      <c r="CJ12" s="2" t="s">
        <v>65</v>
      </c>
      <c r="CK12" s="3" t="s">
        <v>294</v>
      </c>
      <c r="CM12">
        <f>715/1135</f>
        <v>0.62995594713656389</v>
      </c>
      <c r="CN12" s="35">
        <f t="shared" si="0"/>
        <v>0.72995594713656387</v>
      </c>
    </row>
    <row r="13" spans="1:92">
      <c r="A13" s="3" t="s">
        <v>49</v>
      </c>
      <c r="C13" s="1" t="s">
        <v>65</v>
      </c>
      <c r="D13" s="1" t="s">
        <v>65</v>
      </c>
      <c r="E13" s="1" t="s">
        <v>65</v>
      </c>
      <c r="F13" s="1" t="s">
        <v>65</v>
      </c>
      <c r="G13" s="3" t="s">
        <v>233</v>
      </c>
      <c r="I13" s="1" t="s">
        <v>65</v>
      </c>
      <c r="J13" s="1" t="s">
        <v>65</v>
      </c>
      <c r="K13" s="1" t="s">
        <v>65</v>
      </c>
      <c r="L13" s="1" t="s">
        <v>65</v>
      </c>
      <c r="M13" s="2" t="s">
        <v>65</v>
      </c>
      <c r="N13" s="1" t="s">
        <v>65</v>
      </c>
      <c r="O13" s="1" t="s">
        <v>65</v>
      </c>
      <c r="P13" s="1" t="s">
        <v>65</v>
      </c>
      <c r="Q13" s="1" t="s">
        <v>65</v>
      </c>
      <c r="R13" s="3" t="s">
        <v>241</v>
      </c>
      <c r="T13" s="2" t="s">
        <v>65</v>
      </c>
      <c r="U13" s="2" t="s">
        <v>66</v>
      </c>
      <c r="V13" s="1" t="s">
        <v>65</v>
      </c>
      <c r="W13" s="1" t="s">
        <v>65</v>
      </c>
      <c r="X13" s="1" t="s">
        <v>65</v>
      </c>
      <c r="Y13" s="2" t="s">
        <v>65</v>
      </c>
      <c r="Z13" s="1" t="s">
        <v>65</v>
      </c>
      <c r="AA13" s="3" t="s">
        <v>257</v>
      </c>
      <c r="AC13" s="2" t="s">
        <v>65</v>
      </c>
      <c r="AD13" s="2" t="s">
        <v>65</v>
      </c>
      <c r="AE13" s="1" t="s">
        <v>65</v>
      </c>
      <c r="AF13" s="2" t="s">
        <v>65</v>
      </c>
      <c r="AG13" s="2" t="s">
        <v>66</v>
      </c>
      <c r="AH13" s="1" t="s">
        <v>65</v>
      </c>
      <c r="AI13" s="2" t="s">
        <v>65</v>
      </c>
      <c r="AJ13" s="1" t="s">
        <v>65</v>
      </c>
      <c r="AK13" s="1" t="s">
        <v>65</v>
      </c>
      <c r="AL13" s="2" t="s">
        <v>66</v>
      </c>
      <c r="AM13" s="1" t="s">
        <v>65</v>
      </c>
      <c r="AN13" s="2" t="s">
        <v>66</v>
      </c>
      <c r="AO13" s="2" t="s">
        <v>66</v>
      </c>
      <c r="AP13" s="1" t="s">
        <v>65</v>
      </c>
      <c r="AQ13" s="1" t="s">
        <v>65</v>
      </c>
      <c r="AR13" s="1" t="s">
        <v>65</v>
      </c>
      <c r="AS13" s="1" t="s">
        <v>65</v>
      </c>
      <c r="AT13" s="1" t="s">
        <v>65</v>
      </c>
      <c r="AU13" s="1" t="s">
        <v>65</v>
      </c>
      <c r="AV13" s="1" t="s">
        <v>65</v>
      </c>
      <c r="AW13" s="1" t="s">
        <v>65</v>
      </c>
      <c r="AX13" s="1" t="s">
        <v>65</v>
      </c>
      <c r="AY13" s="2" t="s">
        <v>65</v>
      </c>
      <c r="AZ13" s="2" t="s">
        <v>65</v>
      </c>
      <c r="BA13" s="2" t="s">
        <v>65</v>
      </c>
      <c r="BB13" s="1" t="s">
        <v>65</v>
      </c>
      <c r="BC13" s="1" t="s">
        <v>65</v>
      </c>
      <c r="BD13" s="1" t="s">
        <v>65</v>
      </c>
      <c r="BE13" s="1" t="s">
        <v>65</v>
      </c>
      <c r="BF13" s="3" t="s">
        <v>357</v>
      </c>
      <c r="BH13" s="2" t="s">
        <v>65</v>
      </c>
      <c r="BI13" s="2" t="s">
        <v>65</v>
      </c>
      <c r="BJ13" s="2" t="s">
        <v>65</v>
      </c>
      <c r="BK13" s="2" t="s">
        <v>65</v>
      </c>
      <c r="BL13" s="2" t="s">
        <v>65</v>
      </c>
      <c r="BM13" s="3" t="s">
        <v>323</v>
      </c>
      <c r="BO13" s="2" t="s">
        <v>65</v>
      </c>
      <c r="BP13" s="2" t="s">
        <v>65</v>
      </c>
      <c r="BQ13" s="2" t="s">
        <v>65</v>
      </c>
      <c r="BR13" s="2" t="s">
        <v>65</v>
      </c>
      <c r="BS13" s="2" t="s">
        <v>65</v>
      </c>
      <c r="BT13" s="2" t="s">
        <v>65</v>
      </c>
      <c r="BU13" s="2" t="s">
        <v>65</v>
      </c>
      <c r="BV13" s="3" t="s">
        <v>327</v>
      </c>
      <c r="BX13" s="2" t="s">
        <v>65</v>
      </c>
      <c r="BY13" s="2" t="s">
        <v>65</v>
      </c>
      <c r="BZ13" s="2" t="s">
        <v>65</v>
      </c>
      <c r="CA13" s="2" t="s">
        <v>65</v>
      </c>
      <c r="CB13" s="2" t="s">
        <v>65</v>
      </c>
      <c r="CC13" s="2" t="s">
        <v>65</v>
      </c>
      <c r="CD13" s="2" t="s">
        <v>65</v>
      </c>
      <c r="CE13" s="2" t="s">
        <v>65</v>
      </c>
      <c r="CF13" s="1" t="s">
        <v>65</v>
      </c>
      <c r="CG13" s="1" t="s">
        <v>65</v>
      </c>
      <c r="CH13" s="3" t="s">
        <v>329</v>
      </c>
      <c r="CJ13" s="2" t="s">
        <v>65</v>
      </c>
      <c r="CK13" s="3" t="s">
        <v>294</v>
      </c>
      <c r="CM13">
        <f>410/1135</f>
        <v>0.36123348017621143</v>
      </c>
      <c r="CN13" s="35">
        <f t="shared" si="0"/>
        <v>0.46123348017621146</v>
      </c>
    </row>
    <row r="14" spans="1:92">
      <c r="A14" s="3" t="s">
        <v>50</v>
      </c>
      <c r="C14" s="1" t="s">
        <v>65</v>
      </c>
      <c r="D14" s="1" t="s">
        <v>65</v>
      </c>
      <c r="E14" s="1" t="s">
        <v>65</v>
      </c>
      <c r="F14" s="1" t="s">
        <v>65</v>
      </c>
      <c r="G14" s="3" t="s">
        <v>233</v>
      </c>
      <c r="I14" s="1" t="s">
        <v>65</v>
      </c>
      <c r="J14" s="1" t="s">
        <v>65</v>
      </c>
      <c r="K14" s="1" t="s">
        <v>65</v>
      </c>
      <c r="L14" s="1" t="s">
        <v>65</v>
      </c>
      <c r="M14" s="2" t="s">
        <v>65</v>
      </c>
      <c r="N14" s="1" t="s">
        <v>65</v>
      </c>
      <c r="O14" s="1" t="s">
        <v>65</v>
      </c>
      <c r="P14" s="1" t="s">
        <v>65</v>
      </c>
      <c r="Q14" s="1" t="s">
        <v>65</v>
      </c>
      <c r="R14" s="3" t="s">
        <v>241</v>
      </c>
      <c r="T14" s="2" t="s">
        <v>65</v>
      </c>
      <c r="U14" s="2" t="s">
        <v>66</v>
      </c>
      <c r="V14" s="1" t="s">
        <v>65</v>
      </c>
      <c r="W14" s="1" t="s">
        <v>65</v>
      </c>
      <c r="X14" s="1" t="s">
        <v>65</v>
      </c>
      <c r="Y14" s="2" t="s">
        <v>65</v>
      </c>
      <c r="Z14" s="1" t="s">
        <v>65</v>
      </c>
      <c r="AA14" s="3" t="s">
        <v>257</v>
      </c>
      <c r="AC14" s="2" t="s">
        <v>65</v>
      </c>
      <c r="AD14" s="2" t="s">
        <v>65</v>
      </c>
      <c r="AE14" s="1" t="s">
        <v>65</v>
      </c>
      <c r="AF14" s="2" t="s">
        <v>65</v>
      </c>
      <c r="AG14" s="2" t="s">
        <v>66</v>
      </c>
      <c r="AH14" s="1" t="s">
        <v>65</v>
      </c>
      <c r="AI14" s="2" t="s">
        <v>65</v>
      </c>
      <c r="AJ14" s="1" t="s">
        <v>65</v>
      </c>
      <c r="AK14" s="1" t="s">
        <v>65</v>
      </c>
      <c r="AL14" s="2" t="s">
        <v>66</v>
      </c>
      <c r="AM14" s="1" t="s">
        <v>65</v>
      </c>
      <c r="AN14" s="2" t="s">
        <v>66</v>
      </c>
      <c r="AO14" s="2" t="s">
        <v>66</v>
      </c>
      <c r="AP14" s="1" t="s">
        <v>65</v>
      </c>
      <c r="AQ14" s="1" t="s">
        <v>65</v>
      </c>
      <c r="AR14" s="2" t="s">
        <v>66</v>
      </c>
      <c r="AS14" s="2" t="s">
        <v>66</v>
      </c>
      <c r="AT14" s="1" t="s">
        <v>65</v>
      </c>
      <c r="AU14" s="1" t="s">
        <v>65</v>
      </c>
      <c r="AV14" s="1" t="s">
        <v>65</v>
      </c>
      <c r="AW14" s="1" t="s">
        <v>65</v>
      </c>
      <c r="AX14" s="1" t="s">
        <v>65</v>
      </c>
      <c r="AY14" s="2" t="s">
        <v>65</v>
      </c>
      <c r="AZ14" s="2" t="s">
        <v>65</v>
      </c>
      <c r="BA14" s="2" t="s">
        <v>65</v>
      </c>
      <c r="BB14" s="1" t="s">
        <v>65</v>
      </c>
      <c r="BC14" s="1" t="s">
        <v>65</v>
      </c>
      <c r="BD14" s="1" t="s">
        <v>65</v>
      </c>
      <c r="BE14" s="1" t="s">
        <v>65</v>
      </c>
      <c r="BF14" s="3" t="s">
        <v>355</v>
      </c>
      <c r="BH14" s="2" t="s">
        <v>65</v>
      </c>
      <c r="BI14" s="2" t="s">
        <v>65</v>
      </c>
      <c r="BJ14" s="2" t="s">
        <v>65</v>
      </c>
      <c r="BK14" s="1" t="s">
        <v>66</v>
      </c>
      <c r="BL14" s="2" t="s">
        <v>65</v>
      </c>
      <c r="BM14" s="3" t="s">
        <v>324</v>
      </c>
      <c r="BO14" s="2" t="s">
        <v>65</v>
      </c>
      <c r="BP14" s="2" t="s">
        <v>65</v>
      </c>
      <c r="BQ14" s="2" t="s">
        <v>65</v>
      </c>
      <c r="BR14" s="2" t="s">
        <v>65</v>
      </c>
      <c r="BS14" s="2" t="s">
        <v>65</v>
      </c>
      <c r="BT14" s="2" t="s">
        <v>65</v>
      </c>
      <c r="BU14" s="2" t="s">
        <v>65</v>
      </c>
      <c r="BV14" s="3" t="s">
        <v>327</v>
      </c>
      <c r="BX14" s="2" t="s">
        <v>65</v>
      </c>
      <c r="BY14" s="2" t="s">
        <v>65</v>
      </c>
      <c r="BZ14" s="2" t="s">
        <v>65</v>
      </c>
      <c r="CA14" s="2" t="s">
        <v>65</v>
      </c>
      <c r="CB14" s="2" t="s">
        <v>65</v>
      </c>
      <c r="CC14" s="2" t="s">
        <v>65</v>
      </c>
      <c r="CD14" s="2" t="s">
        <v>65</v>
      </c>
      <c r="CE14" s="2" t="s">
        <v>65</v>
      </c>
      <c r="CF14" s="1" t="s">
        <v>65</v>
      </c>
      <c r="CG14" s="1" t="s">
        <v>65</v>
      </c>
      <c r="CH14" s="3" t="s">
        <v>329</v>
      </c>
      <c r="CJ14" s="2" t="s">
        <v>65</v>
      </c>
      <c r="CK14" s="3" t="s">
        <v>294</v>
      </c>
      <c r="CM14">
        <f>420/1135</f>
        <v>0.37004405286343611</v>
      </c>
      <c r="CN14" s="35">
        <f t="shared" si="0"/>
        <v>0.47004405286343609</v>
      </c>
    </row>
    <row r="15" spans="1:92">
      <c r="A15" s="3" t="s">
        <v>51</v>
      </c>
      <c r="C15" s="1" t="s">
        <v>65</v>
      </c>
      <c r="D15" s="1" t="s">
        <v>65</v>
      </c>
      <c r="E15" s="1" t="s">
        <v>65</v>
      </c>
      <c r="F15" s="1" t="s">
        <v>65</v>
      </c>
      <c r="G15" s="3" t="s">
        <v>233</v>
      </c>
      <c r="I15" s="1" t="s">
        <v>65</v>
      </c>
      <c r="J15" s="1" t="s">
        <v>65</v>
      </c>
      <c r="K15" s="1" t="s">
        <v>65</v>
      </c>
      <c r="L15" s="1" t="s">
        <v>65</v>
      </c>
      <c r="M15" s="2" t="s">
        <v>65</v>
      </c>
      <c r="N15" s="1" t="s">
        <v>65</v>
      </c>
      <c r="O15" s="1" t="s">
        <v>65</v>
      </c>
      <c r="P15" s="1" t="s">
        <v>65</v>
      </c>
      <c r="Q15" s="1" t="s">
        <v>65</v>
      </c>
      <c r="R15" s="3" t="s">
        <v>241</v>
      </c>
      <c r="T15" s="2" t="s">
        <v>65</v>
      </c>
      <c r="U15" s="1" t="s">
        <v>65</v>
      </c>
      <c r="V15" s="1" t="s">
        <v>65</v>
      </c>
      <c r="W15" s="1" t="s">
        <v>65</v>
      </c>
      <c r="X15" s="1" t="s">
        <v>65</v>
      </c>
      <c r="Y15" s="2" t="s">
        <v>65</v>
      </c>
      <c r="Z15" s="1" t="s">
        <v>65</v>
      </c>
      <c r="AA15" s="3" t="s">
        <v>256</v>
      </c>
      <c r="AC15" s="2" t="s">
        <v>65</v>
      </c>
      <c r="AD15" s="2" t="s">
        <v>65</v>
      </c>
      <c r="AE15" s="1" t="s">
        <v>65</v>
      </c>
      <c r="AF15" s="2" t="s">
        <v>65</v>
      </c>
      <c r="AG15" s="2" t="s">
        <v>66</v>
      </c>
      <c r="AH15" s="1" t="s">
        <v>65</v>
      </c>
      <c r="AI15" s="2" t="s">
        <v>65</v>
      </c>
      <c r="AJ15" s="1" t="s">
        <v>65</v>
      </c>
      <c r="AK15" s="1" t="s">
        <v>65</v>
      </c>
      <c r="AL15" s="2" t="s">
        <v>66</v>
      </c>
      <c r="AM15" s="1" t="s">
        <v>65</v>
      </c>
      <c r="AN15" s="2" t="s">
        <v>66</v>
      </c>
      <c r="AO15" s="2" t="s">
        <v>66</v>
      </c>
      <c r="AP15" s="1" t="s">
        <v>65</v>
      </c>
      <c r="AQ15" s="1" t="s">
        <v>65</v>
      </c>
      <c r="AR15" s="1" t="s">
        <v>65</v>
      </c>
      <c r="AS15" s="1" t="s">
        <v>65</v>
      </c>
      <c r="AT15" s="1" t="s">
        <v>65</v>
      </c>
      <c r="AU15" s="1" t="s">
        <v>65</v>
      </c>
      <c r="AV15" s="1" t="s">
        <v>65</v>
      </c>
      <c r="AW15" s="1" t="s">
        <v>65</v>
      </c>
      <c r="AX15" s="1" t="s">
        <v>65</v>
      </c>
      <c r="AY15" s="2" t="s">
        <v>65</v>
      </c>
      <c r="AZ15" s="2" t="s">
        <v>65</v>
      </c>
      <c r="BA15" s="2" t="s">
        <v>65</v>
      </c>
      <c r="BB15" s="1" t="s">
        <v>65</v>
      </c>
      <c r="BC15" s="1" t="s">
        <v>65</v>
      </c>
      <c r="BD15" s="1" t="s">
        <v>65</v>
      </c>
      <c r="BE15" s="1" t="s">
        <v>65</v>
      </c>
      <c r="BF15" s="3" t="s">
        <v>357</v>
      </c>
      <c r="BH15" s="2" t="s">
        <v>65</v>
      </c>
      <c r="BI15" s="2" t="s">
        <v>65</v>
      </c>
      <c r="BJ15" s="2" t="s">
        <v>65</v>
      </c>
      <c r="BK15" s="2" t="s">
        <v>65</v>
      </c>
      <c r="BL15" s="2" t="s">
        <v>65</v>
      </c>
      <c r="BM15" s="3" t="s">
        <v>323</v>
      </c>
      <c r="BO15" s="2" t="s">
        <v>65</v>
      </c>
      <c r="BP15" s="2" t="s">
        <v>65</v>
      </c>
      <c r="BQ15" s="2" t="s">
        <v>65</v>
      </c>
      <c r="BR15" s="2" t="s">
        <v>65</v>
      </c>
      <c r="BS15" s="2" t="s">
        <v>65</v>
      </c>
      <c r="BT15" s="2" t="s">
        <v>65</v>
      </c>
      <c r="BU15" s="2" t="s">
        <v>65</v>
      </c>
      <c r="BV15" s="3" t="s">
        <v>327</v>
      </c>
      <c r="BX15" s="2" t="s">
        <v>65</v>
      </c>
      <c r="BY15" s="2" t="s">
        <v>65</v>
      </c>
      <c r="BZ15" s="2" t="s">
        <v>65</v>
      </c>
      <c r="CA15" s="2" t="s">
        <v>65</v>
      </c>
      <c r="CB15" s="2" t="s">
        <v>65</v>
      </c>
      <c r="CC15" s="2" t="s">
        <v>65</v>
      </c>
      <c r="CD15" s="2" t="s">
        <v>65</v>
      </c>
      <c r="CE15" s="2" t="s">
        <v>65</v>
      </c>
      <c r="CF15" s="1" t="s">
        <v>65</v>
      </c>
      <c r="CG15" s="1" t="s">
        <v>65</v>
      </c>
      <c r="CH15" s="3" t="s">
        <v>329</v>
      </c>
      <c r="CJ15" s="2" t="s">
        <v>65</v>
      </c>
      <c r="CK15" s="3" t="s">
        <v>294</v>
      </c>
      <c r="CM15">
        <f>380/1135</f>
        <v>0.33480176211453744</v>
      </c>
      <c r="CN15" s="35">
        <f t="shared" si="0"/>
        <v>0.43480176211453747</v>
      </c>
    </row>
    <row r="16" spans="1:92">
      <c r="A16" s="3" t="s">
        <v>52</v>
      </c>
      <c r="C16" s="1" t="s">
        <v>65</v>
      </c>
      <c r="D16" s="1" t="s">
        <v>65</v>
      </c>
      <c r="E16" s="1" t="s">
        <v>65</v>
      </c>
      <c r="F16" s="1" t="s">
        <v>65</v>
      </c>
      <c r="G16" s="3" t="s">
        <v>233</v>
      </c>
      <c r="I16" s="1" t="s">
        <v>65</v>
      </c>
      <c r="J16" s="1" t="s">
        <v>65</v>
      </c>
      <c r="K16" s="1" t="s">
        <v>65</v>
      </c>
      <c r="L16" s="1" t="s">
        <v>65</v>
      </c>
      <c r="M16" s="2" t="s">
        <v>65</v>
      </c>
      <c r="N16" s="1" t="s">
        <v>65</v>
      </c>
      <c r="O16" s="1" t="s">
        <v>65</v>
      </c>
      <c r="P16" s="1" t="s">
        <v>65</v>
      </c>
      <c r="Q16" s="1" t="s">
        <v>65</v>
      </c>
      <c r="R16" s="3" t="s">
        <v>241</v>
      </c>
      <c r="T16" s="2" t="s">
        <v>65</v>
      </c>
      <c r="U16" s="1" t="s">
        <v>65</v>
      </c>
      <c r="V16" s="1" t="s">
        <v>65</v>
      </c>
      <c r="W16" s="1" t="s">
        <v>65</v>
      </c>
      <c r="X16" s="1" t="s">
        <v>65</v>
      </c>
      <c r="Y16" s="2" t="s">
        <v>65</v>
      </c>
      <c r="Z16" s="1" t="s">
        <v>65</v>
      </c>
      <c r="AA16" s="3" t="s">
        <v>256</v>
      </c>
      <c r="AC16" s="2" t="s">
        <v>65</v>
      </c>
      <c r="AD16" s="2" t="s">
        <v>65</v>
      </c>
      <c r="AE16" s="1" t="s">
        <v>65</v>
      </c>
      <c r="AF16" s="2" t="s">
        <v>65</v>
      </c>
      <c r="AG16" s="1" t="s">
        <v>65</v>
      </c>
      <c r="AH16" s="1" t="s">
        <v>65</v>
      </c>
      <c r="AI16" s="2" t="s">
        <v>65</v>
      </c>
      <c r="AJ16" s="1" t="s">
        <v>65</v>
      </c>
      <c r="AK16" s="1" t="s">
        <v>65</v>
      </c>
      <c r="AL16" s="1" t="s">
        <v>65</v>
      </c>
      <c r="AM16" s="1" t="s">
        <v>65</v>
      </c>
      <c r="AN16" s="1" t="s">
        <v>65</v>
      </c>
      <c r="AO16" s="1" t="s">
        <v>65</v>
      </c>
      <c r="AP16" s="1" t="s">
        <v>65</v>
      </c>
      <c r="AQ16" s="1" t="s">
        <v>65</v>
      </c>
      <c r="AR16" s="1" t="s">
        <v>65</v>
      </c>
      <c r="AS16" s="1" t="s">
        <v>65</v>
      </c>
      <c r="AT16" s="1" t="s">
        <v>65</v>
      </c>
      <c r="AU16" s="1" t="s">
        <v>65</v>
      </c>
      <c r="AV16" s="1" t="s">
        <v>65</v>
      </c>
      <c r="AW16" s="4" t="s">
        <v>159</v>
      </c>
      <c r="AX16" s="1" t="s">
        <v>65</v>
      </c>
      <c r="AY16" s="2" t="s">
        <v>65</v>
      </c>
      <c r="AZ16" s="2" t="s">
        <v>65</v>
      </c>
      <c r="BA16" s="2" t="s">
        <v>65</v>
      </c>
      <c r="BB16" s="1" t="s">
        <v>65</v>
      </c>
      <c r="BC16" s="1" t="s">
        <v>65</v>
      </c>
      <c r="BD16" s="1" t="s">
        <v>65</v>
      </c>
      <c r="BE16" s="1" t="s">
        <v>65</v>
      </c>
      <c r="BF16" s="3" t="s">
        <v>358</v>
      </c>
      <c r="BH16" s="2" t="s">
        <v>65</v>
      </c>
      <c r="BI16" s="2" t="s">
        <v>65</v>
      </c>
      <c r="BJ16" s="2" t="s">
        <v>65</v>
      </c>
      <c r="BK16" s="2" t="s">
        <v>65</v>
      </c>
      <c r="BL16" s="2" t="s">
        <v>65</v>
      </c>
      <c r="BM16" s="3" t="s">
        <v>323</v>
      </c>
      <c r="BO16" s="2" t="s">
        <v>65</v>
      </c>
      <c r="BP16" s="2" t="s">
        <v>65</v>
      </c>
      <c r="BQ16" s="2" t="s">
        <v>65</v>
      </c>
      <c r="BR16" s="2" t="s">
        <v>65</v>
      </c>
      <c r="BS16" s="2" t="s">
        <v>65</v>
      </c>
      <c r="BT16" s="2" t="s">
        <v>65</v>
      </c>
      <c r="BU16" s="2" t="s">
        <v>65</v>
      </c>
      <c r="BV16" s="3" t="s">
        <v>327</v>
      </c>
      <c r="BX16" s="2" t="s">
        <v>65</v>
      </c>
      <c r="BY16" s="2" t="s">
        <v>65</v>
      </c>
      <c r="BZ16" s="2" t="s">
        <v>65</v>
      </c>
      <c r="CA16" s="2" t="s">
        <v>65</v>
      </c>
      <c r="CB16" s="2" t="s">
        <v>65</v>
      </c>
      <c r="CC16" s="2" t="s">
        <v>65</v>
      </c>
      <c r="CD16" s="2" t="s">
        <v>65</v>
      </c>
      <c r="CE16" s="2" t="s">
        <v>65</v>
      </c>
      <c r="CF16" s="1" t="s">
        <v>65</v>
      </c>
      <c r="CG16" s="1" t="s">
        <v>65</v>
      </c>
      <c r="CH16" s="3" t="s">
        <v>329</v>
      </c>
      <c r="CJ16" s="2" t="s">
        <v>65</v>
      </c>
      <c r="CK16" s="3" t="s">
        <v>294</v>
      </c>
      <c r="CM16">
        <f>335/1120</f>
        <v>0.29910714285714285</v>
      </c>
      <c r="CN16" s="35">
        <f t="shared" si="0"/>
        <v>0.39910714285714288</v>
      </c>
    </row>
    <row r="17" spans="1:92">
      <c r="A17" s="3" t="s">
        <v>53</v>
      </c>
      <c r="C17" s="1" t="s">
        <v>65</v>
      </c>
      <c r="D17" s="1" t="s">
        <v>65</v>
      </c>
      <c r="E17" s="1" t="s">
        <v>65</v>
      </c>
      <c r="F17" s="1" t="s">
        <v>65</v>
      </c>
      <c r="G17" s="3" t="s">
        <v>233</v>
      </c>
      <c r="I17" s="1" t="s">
        <v>65</v>
      </c>
      <c r="J17" s="1" t="s">
        <v>65</v>
      </c>
      <c r="K17" s="1" t="s">
        <v>65</v>
      </c>
      <c r="L17" s="1" t="s">
        <v>65</v>
      </c>
      <c r="M17" s="2" t="s">
        <v>65</v>
      </c>
      <c r="N17" s="1" t="s">
        <v>65</v>
      </c>
      <c r="O17" s="1" t="s">
        <v>65</v>
      </c>
      <c r="P17" s="1" t="s">
        <v>65</v>
      </c>
      <c r="Q17" s="1" t="s">
        <v>65</v>
      </c>
      <c r="R17" s="3" t="s">
        <v>241</v>
      </c>
      <c r="T17" s="2" t="s">
        <v>65</v>
      </c>
      <c r="U17" s="2" t="s">
        <v>66</v>
      </c>
      <c r="V17" s="1" t="s">
        <v>65</v>
      </c>
      <c r="W17" s="1" t="s">
        <v>65</v>
      </c>
      <c r="X17" s="1" t="s">
        <v>65</v>
      </c>
      <c r="Y17" s="2" t="s">
        <v>65</v>
      </c>
      <c r="Z17" s="1" t="s">
        <v>65</v>
      </c>
      <c r="AA17" s="3" t="s">
        <v>257</v>
      </c>
      <c r="AC17" s="2" t="s">
        <v>65</v>
      </c>
      <c r="AD17" s="2" t="s">
        <v>65</v>
      </c>
      <c r="AE17" s="1" t="s">
        <v>65</v>
      </c>
      <c r="AF17" s="2" t="s">
        <v>65</v>
      </c>
      <c r="AG17" s="2" t="s">
        <v>66</v>
      </c>
      <c r="AH17" s="1" t="s">
        <v>65</v>
      </c>
      <c r="AI17" s="2" t="s">
        <v>65</v>
      </c>
      <c r="AJ17" s="1" t="s">
        <v>65</v>
      </c>
      <c r="AK17" s="1" t="s">
        <v>65</v>
      </c>
      <c r="AL17" s="2" t="s">
        <v>66</v>
      </c>
      <c r="AM17" s="1" t="s">
        <v>65</v>
      </c>
      <c r="AN17" s="2" t="s">
        <v>66</v>
      </c>
      <c r="AO17" s="2" t="s">
        <v>66</v>
      </c>
      <c r="AP17" s="1" t="s">
        <v>65</v>
      </c>
      <c r="AQ17" s="1" t="s">
        <v>65</v>
      </c>
      <c r="AR17" s="1" t="s">
        <v>65</v>
      </c>
      <c r="AS17" s="1" t="s">
        <v>65</v>
      </c>
      <c r="AT17" s="1" t="s">
        <v>65</v>
      </c>
      <c r="AU17" s="1" t="s">
        <v>65</v>
      </c>
      <c r="AV17" s="1" t="s">
        <v>65</v>
      </c>
      <c r="AW17" s="1" t="s">
        <v>65</v>
      </c>
      <c r="AX17" s="1" t="s">
        <v>65</v>
      </c>
      <c r="AY17" s="2" t="s">
        <v>65</v>
      </c>
      <c r="AZ17" s="2" t="s">
        <v>65</v>
      </c>
      <c r="BA17" s="2" t="s">
        <v>65</v>
      </c>
      <c r="BB17" s="1" t="s">
        <v>65</v>
      </c>
      <c r="BC17" s="1" t="s">
        <v>65</v>
      </c>
      <c r="BD17" s="1" t="s">
        <v>65</v>
      </c>
      <c r="BE17" s="1" t="s">
        <v>65</v>
      </c>
      <c r="BF17" s="3" t="s">
        <v>357</v>
      </c>
      <c r="BH17" s="2" t="s">
        <v>65</v>
      </c>
      <c r="BI17" s="2" t="s">
        <v>65</v>
      </c>
      <c r="BJ17" s="2" t="s">
        <v>65</v>
      </c>
      <c r="BK17" s="2" t="s">
        <v>65</v>
      </c>
      <c r="BL17" s="2" t="s">
        <v>65</v>
      </c>
      <c r="BM17" s="3" t="s">
        <v>323</v>
      </c>
      <c r="BO17" s="2" t="s">
        <v>65</v>
      </c>
      <c r="BP17" s="2" t="s">
        <v>65</v>
      </c>
      <c r="BQ17" s="2" t="s">
        <v>65</v>
      </c>
      <c r="BR17" s="2" t="s">
        <v>65</v>
      </c>
      <c r="BS17" s="2" t="s">
        <v>65</v>
      </c>
      <c r="BT17" s="2" t="s">
        <v>65</v>
      </c>
      <c r="BU17" s="2" t="s">
        <v>65</v>
      </c>
      <c r="BV17" s="3" t="s">
        <v>327</v>
      </c>
      <c r="BX17" s="2" t="s">
        <v>65</v>
      </c>
      <c r="BY17" s="2" t="s">
        <v>65</v>
      </c>
      <c r="BZ17" s="2" t="s">
        <v>65</v>
      </c>
      <c r="CA17" s="2" t="s">
        <v>65</v>
      </c>
      <c r="CB17" s="2" t="s">
        <v>65</v>
      </c>
      <c r="CC17" s="2" t="s">
        <v>65</v>
      </c>
      <c r="CD17" s="2" t="s">
        <v>65</v>
      </c>
      <c r="CE17" s="2" t="s">
        <v>65</v>
      </c>
      <c r="CF17" s="1" t="s">
        <v>65</v>
      </c>
      <c r="CG17" s="1" t="s">
        <v>65</v>
      </c>
      <c r="CH17" s="3" t="s">
        <v>329</v>
      </c>
      <c r="CJ17" s="2" t="s">
        <v>65</v>
      </c>
      <c r="CK17" s="3" t="s">
        <v>294</v>
      </c>
      <c r="CM17">
        <f>410/1135</f>
        <v>0.36123348017621143</v>
      </c>
      <c r="CN17" s="35">
        <f t="shared" si="0"/>
        <v>0.46123348017621146</v>
      </c>
    </row>
    <row r="18" spans="1:92">
      <c r="A18" s="3" t="s">
        <v>54</v>
      </c>
      <c r="C18" s="1" t="s">
        <v>65</v>
      </c>
      <c r="D18" s="1" t="s">
        <v>65</v>
      </c>
      <c r="E18" s="1" t="s">
        <v>65</v>
      </c>
      <c r="F18" s="1" t="s">
        <v>65</v>
      </c>
      <c r="G18" s="3" t="s">
        <v>233</v>
      </c>
      <c r="I18" s="1" t="s">
        <v>65</v>
      </c>
      <c r="J18" s="1" t="s">
        <v>65</v>
      </c>
      <c r="K18" s="1" t="s">
        <v>65</v>
      </c>
      <c r="L18" s="1" t="s">
        <v>65</v>
      </c>
      <c r="M18" s="2" t="s">
        <v>65</v>
      </c>
      <c r="N18" s="1" t="s">
        <v>65</v>
      </c>
      <c r="O18" s="1" t="s">
        <v>65</v>
      </c>
      <c r="P18" s="1" t="s">
        <v>65</v>
      </c>
      <c r="Q18" s="1" t="s">
        <v>65</v>
      </c>
      <c r="R18" s="3" t="s">
        <v>241</v>
      </c>
      <c r="T18" s="2" t="s">
        <v>65</v>
      </c>
      <c r="U18" s="1" t="s">
        <v>65</v>
      </c>
      <c r="V18" s="1" t="s">
        <v>65</v>
      </c>
      <c r="W18" s="1" t="s">
        <v>65</v>
      </c>
      <c r="X18" s="4" t="s">
        <v>104</v>
      </c>
      <c r="Y18" s="2" t="s">
        <v>65</v>
      </c>
      <c r="Z18" s="1" t="s">
        <v>65</v>
      </c>
      <c r="AA18" s="3" t="s">
        <v>263</v>
      </c>
      <c r="AC18" s="2" t="s">
        <v>65</v>
      </c>
      <c r="AD18" s="2" t="s">
        <v>65</v>
      </c>
      <c r="AE18" s="1" t="s">
        <v>65</v>
      </c>
      <c r="AF18" s="2" t="s">
        <v>65</v>
      </c>
      <c r="AG18" s="1" t="s">
        <v>65</v>
      </c>
      <c r="AH18" s="1" t="s">
        <v>65</v>
      </c>
      <c r="AI18" s="2" t="s">
        <v>65</v>
      </c>
      <c r="AJ18" s="1" t="s">
        <v>65</v>
      </c>
      <c r="AK18" s="1" t="s">
        <v>65</v>
      </c>
      <c r="AL18" s="1" t="s">
        <v>65</v>
      </c>
      <c r="AM18" s="1" t="s">
        <v>65</v>
      </c>
      <c r="AN18" s="1" t="s">
        <v>65</v>
      </c>
      <c r="AO18" s="1" t="s">
        <v>65</v>
      </c>
      <c r="AP18" s="1" t="s">
        <v>65</v>
      </c>
      <c r="AQ18" s="1" t="s">
        <v>65</v>
      </c>
      <c r="AR18" s="1" t="s">
        <v>65</v>
      </c>
      <c r="AS18" s="1" t="s">
        <v>65</v>
      </c>
      <c r="AT18" s="1" t="s">
        <v>65</v>
      </c>
      <c r="AU18" s="1" t="s">
        <v>65</v>
      </c>
      <c r="AV18" s="1" t="s">
        <v>65</v>
      </c>
      <c r="AW18" s="1" t="s">
        <v>65</v>
      </c>
      <c r="AX18" s="1" t="s">
        <v>65</v>
      </c>
      <c r="AY18" s="2" t="s">
        <v>65</v>
      </c>
      <c r="AZ18" s="2" t="s">
        <v>65</v>
      </c>
      <c r="BA18" s="2" t="s">
        <v>65</v>
      </c>
      <c r="BB18" s="1" t="s">
        <v>65</v>
      </c>
      <c r="BC18" s="1" t="s">
        <v>65</v>
      </c>
      <c r="BD18" s="1" t="s">
        <v>65</v>
      </c>
      <c r="BE18" s="1" t="s">
        <v>65</v>
      </c>
      <c r="BF18" s="3" t="s">
        <v>265</v>
      </c>
      <c r="BH18" s="2" t="s">
        <v>65</v>
      </c>
      <c r="BI18" s="2" t="s">
        <v>65</v>
      </c>
      <c r="BJ18" s="2" t="s">
        <v>65</v>
      </c>
      <c r="BK18" s="2" t="s">
        <v>65</v>
      </c>
      <c r="BL18" s="2" t="s">
        <v>65</v>
      </c>
      <c r="BM18" s="3" t="s">
        <v>323</v>
      </c>
      <c r="BO18" s="2" t="s">
        <v>65</v>
      </c>
      <c r="BP18" s="2" t="s">
        <v>65</v>
      </c>
      <c r="BQ18" s="1" t="s">
        <v>66</v>
      </c>
      <c r="BR18" s="2" t="s">
        <v>65</v>
      </c>
      <c r="BS18" s="2" t="s">
        <v>65</v>
      </c>
      <c r="BT18" s="2" t="s">
        <v>65</v>
      </c>
      <c r="BU18" s="2" t="s">
        <v>65</v>
      </c>
      <c r="BV18" s="3" t="s">
        <v>326</v>
      </c>
      <c r="BX18" s="2" t="s">
        <v>65</v>
      </c>
      <c r="BY18" s="2" t="s">
        <v>65</v>
      </c>
      <c r="BZ18" s="2" t="s">
        <v>65</v>
      </c>
      <c r="CA18" s="2" t="s">
        <v>65</v>
      </c>
      <c r="CB18" s="2" t="s">
        <v>65</v>
      </c>
      <c r="CC18" s="2" t="s">
        <v>65</v>
      </c>
      <c r="CD18" s="2" t="s">
        <v>65</v>
      </c>
      <c r="CE18" s="2" t="s">
        <v>65</v>
      </c>
      <c r="CF18" s="1" t="s">
        <v>65</v>
      </c>
      <c r="CG18" s="1" t="s">
        <v>65</v>
      </c>
      <c r="CH18" s="3" t="s">
        <v>329</v>
      </c>
      <c r="CJ18" s="2" t="s">
        <v>65</v>
      </c>
      <c r="CK18" s="3" t="s">
        <v>294</v>
      </c>
      <c r="CM18">
        <f>325/1115</f>
        <v>0.2914798206278027</v>
      </c>
      <c r="CN18" s="35">
        <f t="shared" si="0"/>
        <v>0.39147982062780273</v>
      </c>
    </row>
    <row r="19" spans="1:92">
      <c r="A19" s="3" t="s">
        <v>55</v>
      </c>
      <c r="C19" s="1" t="s">
        <v>65</v>
      </c>
      <c r="D19" s="1" t="s">
        <v>65</v>
      </c>
      <c r="E19" s="1" t="s">
        <v>65</v>
      </c>
      <c r="F19" s="1" t="s">
        <v>65</v>
      </c>
      <c r="G19" s="3" t="s">
        <v>233</v>
      </c>
      <c r="I19" s="1" t="s">
        <v>65</v>
      </c>
      <c r="J19" s="1" t="s">
        <v>65</v>
      </c>
      <c r="K19" s="1" t="s">
        <v>65</v>
      </c>
      <c r="L19" s="1" t="s">
        <v>65</v>
      </c>
      <c r="M19" s="2" t="s">
        <v>65</v>
      </c>
      <c r="N19" s="1" t="s">
        <v>65</v>
      </c>
      <c r="O19" s="1" t="s">
        <v>65</v>
      </c>
      <c r="P19" s="1" t="s">
        <v>65</v>
      </c>
      <c r="Q19" s="1" t="s">
        <v>65</v>
      </c>
      <c r="R19" s="3" t="s">
        <v>241</v>
      </c>
      <c r="T19" s="2" t="s">
        <v>65</v>
      </c>
      <c r="U19" s="1" t="s">
        <v>65</v>
      </c>
      <c r="V19" s="1" t="s">
        <v>65</v>
      </c>
      <c r="W19" s="1" t="s">
        <v>65</v>
      </c>
      <c r="X19" s="1" t="s">
        <v>65</v>
      </c>
      <c r="Y19" s="2" t="s">
        <v>65</v>
      </c>
      <c r="Z19" s="1" t="s">
        <v>65</v>
      </c>
      <c r="AA19" s="3" t="s">
        <v>256</v>
      </c>
      <c r="AC19" s="2" t="s">
        <v>65</v>
      </c>
      <c r="AD19" s="2" t="s">
        <v>65</v>
      </c>
      <c r="AE19" s="1" t="s">
        <v>65</v>
      </c>
      <c r="AF19" s="2" t="s">
        <v>65</v>
      </c>
      <c r="AG19" s="1" t="s">
        <v>65</v>
      </c>
      <c r="AH19" s="1" t="s">
        <v>65</v>
      </c>
      <c r="AI19" s="2" t="s">
        <v>65</v>
      </c>
      <c r="AJ19" s="1" t="s">
        <v>65</v>
      </c>
      <c r="AK19" s="1" t="s">
        <v>65</v>
      </c>
      <c r="AL19" s="1" t="s">
        <v>65</v>
      </c>
      <c r="AM19" s="1" t="s">
        <v>65</v>
      </c>
      <c r="AN19" s="1" t="s">
        <v>65</v>
      </c>
      <c r="AO19" s="1" t="s">
        <v>65</v>
      </c>
      <c r="AP19" s="1" t="s">
        <v>65</v>
      </c>
      <c r="AQ19" s="1" t="s">
        <v>65</v>
      </c>
      <c r="AR19" s="1" t="s">
        <v>65</v>
      </c>
      <c r="AS19" s="1" t="s">
        <v>65</v>
      </c>
      <c r="AT19" s="1" t="s">
        <v>65</v>
      </c>
      <c r="AU19" s="1" t="s">
        <v>65</v>
      </c>
      <c r="AV19" s="1" t="s">
        <v>65</v>
      </c>
      <c r="AW19" s="1" t="s">
        <v>65</v>
      </c>
      <c r="AX19" s="1" t="s">
        <v>65</v>
      </c>
      <c r="AY19" s="2" t="s">
        <v>65</v>
      </c>
      <c r="AZ19" s="2" t="s">
        <v>65</v>
      </c>
      <c r="BA19" s="2" t="s">
        <v>65</v>
      </c>
      <c r="BB19" s="1" t="s">
        <v>65</v>
      </c>
      <c r="BC19" s="1" t="s">
        <v>65</v>
      </c>
      <c r="BD19" s="1" t="s">
        <v>65</v>
      </c>
      <c r="BE19" s="1" t="s">
        <v>65</v>
      </c>
      <c r="BF19" s="3" t="s">
        <v>265</v>
      </c>
      <c r="BH19" s="2" t="s">
        <v>65</v>
      </c>
      <c r="BI19" s="2" t="s">
        <v>65</v>
      </c>
      <c r="BJ19" s="2" t="s">
        <v>65</v>
      </c>
      <c r="BK19" s="2" t="s">
        <v>65</v>
      </c>
      <c r="BL19" s="2" t="s">
        <v>65</v>
      </c>
      <c r="BM19" s="3" t="s">
        <v>323</v>
      </c>
      <c r="BO19" s="2" t="s">
        <v>65</v>
      </c>
      <c r="BP19" s="2" t="s">
        <v>65</v>
      </c>
      <c r="BQ19" s="1" t="s">
        <v>66</v>
      </c>
      <c r="BR19" s="2" t="s">
        <v>65</v>
      </c>
      <c r="BS19" s="2" t="s">
        <v>65</v>
      </c>
      <c r="BT19" s="2" t="s">
        <v>65</v>
      </c>
      <c r="BU19" s="2" t="s">
        <v>65</v>
      </c>
      <c r="BV19" s="3" t="s">
        <v>326</v>
      </c>
      <c r="BX19" s="2" t="s">
        <v>65</v>
      </c>
      <c r="BY19" s="2" t="s">
        <v>65</v>
      </c>
      <c r="BZ19" s="2" t="s">
        <v>65</v>
      </c>
      <c r="CA19" s="2" t="s">
        <v>65</v>
      </c>
      <c r="CB19" s="2" t="s">
        <v>65</v>
      </c>
      <c r="CC19" s="2" t="s">
        <v>65</v>
      </c>
      <c r="CD19" s="2" t="s">
        <v>65</v>
      </c>
      <c r="CE19" s="2" t="s">
        <v>65</v>
      </c>
      <c r="CF19" s="1" t="s">
        <v>65</v>
      </c>
      <c r="CG19" s="1" t="s">
        <v>65</v>
      </c>
      <c r="CH19" s="3" t="s">
        <v>329</v>
      </c>
      <c r="CJ19" s="2" t="s">
        <v>65</v>
      </c>
      <c r="CK19" s="3" t="s">
        <v>294</v>
      </c>
      <c r="CM19">
        <f>325/1135</f>
        <v>0.28634361233480177</v>
      </c>
      <c r="CN19" s="35">
        <f t="shared" si="0"/>
        <v>0.38634361233480174</v>
      </c>
    </row>
    <row r="20" spans="1:92">
      <c r="A20" s="3" t="s">
        <v>56</v>
      </c>
      <c r="C20" s="1" t="s">
        <v>65</v>
      </c>
      <c r="D20" s="1" t="s">
        <v>65</v>
      </c>
      <c r="E20" s="1" t="s">
        <v>65</v>
      </c>
      <c r="F20" s="1" t="s">
        <v>65</v>
      </c>
      <c r="G20" s="3" t="s">
        <v>233</v>
      </c>
      <c r="I20" s="1" t="s">
        <v>65</v>
      </c>
      <c r="J20" s="1" t="s">
        <v>65</v>
      </c>
      <c r="K20" s="1" t="s">
        <v>65</v>
      </c>
      <c r="L20" s="1" t="s">
        <v>65</v>
      </c>
      <c r="M20" s="2" t="s">
        <v>65</v>
      </c>
      <c r="N20" s="1" t="s">
        <v>65</v>
      </c>
      <c r="O20" s="1" t="s">
        <v>65</v>
      </c>
      <c r="P20" s="1" t="s">
        <v>65</v>
      </c>
      <c r="Q20" s="1" t="s">
        <v>65</v>
      </c>
      <c r="R20" s="3" t="s">
        <v>241</v>
      </c>
      <c r="T20" s="2" t="s">
        <v>65</v>
      </c>
      <c r="U20" s="1" t="s">
        <v>65</v>
      </c>
      <c r="V20" s="1" t="s">
        <v>65</v>
      </c>
      <c r="W20" s="1" t="s">
        <v>65</v>
      </c>
      <c r="X20" s="4" t="s">
        <v>104</v>
      </c>
      <c r="Y20" s="2" t="s">
        <v>65</v>
      </c>
      <c r="Z20" s="1" t="s">
        <v>65</v>
      </c>
      <c r="AA20" s="3" t="s">
        <v>263</v>
      </c>
      <c r="AC20" s="2" t="s">
        <v>65</v>
      </c>
      <c r="AD20" s="2" t="s">
        <v>65</v>
      </c>
      <c r="AE20" s="1" t="s">
        <v>65</v>
      </c>
      <c r="AF20" s="2" t="s">
        <v>65</v>
      </c>
      <c r="AG20" s="1" t="s">
        <v>65</v>
      </c>
      <c r="AH20" s="1" t="s">
        <v>65</v>
      </c>
      <c r="AI20" s="2" t="s">
        <v>65</v>
      </c>
      <c r="AJ20" s="1" t="s">
        <v>65</v>
      </c>
      <c r="AK20" s="1" t="s">
        <v>65</v>
      </c>
      <c r="AL20" s="1" t="s">
        <v>65</v>
      </c>
      <c r="AM20" s="1" t="s">
        <v>65</v>
      </c>
      <c r="AN20" s="1" t="s">
        <v>65</v>
      </c>
      <c r="AO20" s="1" t="s">
        <v>65</v>
      </c>
      <c r="AP20" s="1" t="s">
        <v>65</v>
      </c>
      <c r="AQ20" s="1" t="s">
        <v>65</v>
      </c>
      <c r="AR20" s="1" t="s">
        <v>65</v>
      </c>
      <c r="AS20" s="1" t="s">
        <v>65</v>
      </c>
      <c r="AT20" s="1" t="s">
        <v>65</v>
      </c>
      <c r="AU20" s="1" t="s">
        <v>65</v>
      </c>
      <c r="AV20" s="1" t="s">
        <v>65</v>
      </c>
      <c r="AW20" s="1" t="s">
        <v>65</v>
      </c>
      <c r="AX20" s="1" t="s">
        <v>65</v>
      </c>
      <c r="AY20" s="2" t="s">
        <v>65</v>
      </c>
      <c r="AZ20" s="2" t="s">
        <v>65</v>
      </c>
      <c r="BA20" s="2" t="s">
        <v>65</v>
      </c>
      <c r="BB20" s="1" t="s">
        <v>65</v>
      </c>
      <c r="BC20" s="1" t="s">
        <v>65</v>
      </c>
      <c r="BD20" s="1" t="s">
        <v>65</v>
      </c>
      <c r="BE20" s="1" t="s">
        <v>65</v>
      </c>
      <c r="BF20" s="3" t="s">
        <v>265</v>
      </c>
      <c r="BH20" s="2" t="s">
        <v>65</v>
      </c>
      <c r="BI20" s="2" t="s">
        <v>65</v>
      </c>
      <c r="BJ20" s="2" t="s">
        <v>65</v>
      </c>
      <c r="BK20" s="2" t="s">
        <v>65</v>
      </c>
      <c r="BL20" s="2" t="s">
        <v>65</v>
      </c>
      <c r="BM20" s="3" t="s">
        <v>323</v>
      </c>
      <c r="BO20" s="2" t="s">
        <v>65</v>
      </c>
      <c r="BP20" s="2" t="s">
        <v>65</v>
      </c>
      <c r="BQ20" s="2" t="s">
        <v>65</v>
      </c>
      <c r="BR20" s="2" t="s">
        <v>65</v>
      </c>
      <c r="BS20" s="2" t="s">
        <v>65</v>
      </c>
      <c r="BT20" s="2" t="s">
        <v>65</v>
      </c>
      <c r="BU20" s="2" t="s">
        <v>65</v>
      </c>
      <c r="BV20" s="3" t="s">
        <v>327</v>
      </c>
      <c r="BX20" s="2" t="s">
        <v>65</v>
      </c>
      <c r="BY20" s="2" t="s">
        <v>65</v>
      </c>
      <c r="BZ20" s="2" t="s">
        <v>65</v>
      </c>
      <c r="CA20" s="2" t="s">
        <v>65</v>
      </c>
      <c r="CB20" s="2" t="s">
        <v>65</v>
      </c>
      <c r="CC20" s="2" t="s">
        <v>65</v>
      </c>
      <c r="CD20" s="2" t="s">
        <v>65</v>
      </c>
      <c r="CE20" s="2" t="s">
        <v>65</v>
      </c>
      <c r="CF20" s="1" t="s">
        <v>65</v>
      </c>
      <c r="CG20" s="1" t="s">
        <v>65</v>
      </c>
      <c r="CH20" s="3" t="s">
        <v>329</v>
      </c>
      <c r="CJ20" s="2" t="s">
        <v>65</v>
      </c>
      <c r="CK20" s="3" t="s">
        <v>294</v>
      </c>
      <c r="CM20">
        <f>335/1115</f>
        <v>0.30044843049327352</v>
      </c>
      <c r="CN20" s="35">
        <f t="shared" si="0"/>
        <v>0.4004484304932735</v>
      </c>
    </row>
    <row r="21" spans="1:92">
      <c r="A21" s="3" t="s">
        <v>57</v>
      </c>
      <c r="C21" s="1" t="s">
        <v>65</v>
      </c>
      <c r="D21" s="1" t="s">
        <v>65</v>
      </c>
      <c r="E21" s="1" t="s">
        <v>65</v>
      </c>
      <c r="F21" s="1" t="s">
        <v>65</v>
      </c>
      <c r="G21" s="3" t="s">
        <v>233</v>
      </c>
      <c r="I21" s="1" t="s">
        <v>65</v>
      </c>
      <c r="J21" s="1" t="s">
        <v>65</v>
      </c>
      <c r="K21" s="1" t="s">
        <v>65</v>
      </c>
      <c r="L21" s="1" t="s">
        <v>65</v>
      </c>
      <c r="M21" s="2" t="s">
        <v>65</v>
      </c>
      <c r="N21" s="1" t="s">
        <v>65</v>
      </c>
      <c r="O21" s="1" t="s">
        <v>65</v>
      </c>
      <c r="P21" s="1" t="s">
        <v>65</v>
      </c>
      <c r="Q21" s="1" t="s">
        <v>65</v>
      </c>
      <c r="R21" s="3" t="s">
        <v>241</v>
      </c>
      <c r="T21" s="2" t="s">
        <v>65</v>
      </c>
      <c r="U21" s="2" t="s">
        <v>66</v>
      </c>
      <c r="V21" s="1" t="s">
        <v>65</v>
      </c>
      <c r="W21" s="1" t="s">
        <v>65</v>
      </c>
      <c r="X21" s="1" t="s">
        <v>65</v>
      </c>
      <c r="Y21" s="2" t="s">
        <v>65</v>
      </c>
      <c r="Z21" s="1" t="s">
        <v>65</v>
      </c>
      <c r="AA21" s="3" t="s">
        <v>257</v>
      </c>
      <c r="AC21" s="2" t="s">
        <v>65</v>
      </c>
      <c r="AD21" s="2" t="s">
        <v>65</v>
      </c>
      <c r="AE21" s="1" t="s">
        <v>65</v>
      </c>
      <c r="AF21" s="2" t="s">
        <v>65</v>
      </c>
      <c r="AG21" s="2" t="s">
        <v>66</v>
      </c>
      <c r="AH21" s="1" t="s">
        <v>65</v>
      </c>
      <c r="AI21" s="2" t="s">
        <v>65</v>
      </c>
      <c r="AJ21" s="1" t="s">
        <v>65</v>
      </c>
      <c r="AK21" s="1" t="s">
        <v>65</v>
      </c>
      <c r="AL21" s="2" t="s">
        <v>66</v>
      </c>
      <c r="AM21" s="1" t="s">
        <v>65</v>
      </c>
      <c r="AN21" s="2" t="s">
        <v>66</v>
      </c>
      <c r="AO21" s="2" t="s">
        <v>66</v>
      </c>
      <c r="AP21" s="1" t="s">
        <v>65</v>
      </c>
      <c r="AQ21" s="1" t="s">
        <v>65</v>
      </c>
      <c r="AR21" s="1" t="s">
        <v>65</v>
      </c>
      <c r="AS21" s="1" t="s">
        <v>65</v>
      </c>
      <c r="AT21" s="1" t="s">
        <v>65</v>
      </c>
      <c r="AU21" s="1" t="s">
        <v>65</v>
      </c>
      <c r="AV21" s="1" t="s">
        <v>65</v>
      </c>
      <c r="AW21" s="1" t="s">
        <v>65</v>
      </c>
      <c r="AX21" s="1" t="s">
        <v>65</v>
      </c>
      <c r="AY21" s="2" t="s">
        <v>65</v>
      </c>
      <c r="AZ21" s="2" t="s">
        <v>65</v>
      </c>
      <c r="BA21" s="2" t="s">
        <v>65</v>
      </c>
      <c r="BB21" s="1" t="s">
        <v>65</v>
      </c>
      <c r="BC21" s="1" t="s">
        <v>65</v>
      </c>
      <c r="BD21" s="1" t="s">
        <v>65</v>
      </c>
      <c r="BE21" s="1" t="s">
        <v>65</v>
      </c>
      <c r="BF21" s="3" t="s">
        <v>357</v>
      </c>
      <c r="BH21" s="2" t="s">
        <v>65</v>
      </c>
      <c r="BI21" s="2" t="s">
        <v>65</v>
      </c>
      <c r="BJ21" s="2" t="s">
        <v>65</v>
      </c>
      <c r="BK21" s="1" t="s">
        <v>66</v>
      </c>
      <c r="BL21" s="2" t="s">
        <v>65</v>
      </c>
      <c r="BM21" s="3" t="s">
        <v>324</v>
      </c>
      <c r="BO21" s="2" t="s">
        <v>65</v>
      </c>
      <c r="BP21" s="2" t="s">
        <v>65</v>
      </c>
      <c r="BQ21" s="2" t="s">
        <v>65</v>
      </c>
      <c r="BR21" s="2" t="s">
        <v>65</v>
      </c>
      <c r="BS21" s="2" t="s">
        <v>65</v>
      </c>
      <c r="BT21" s="2" t="s">
        <v>65</v>
      </c>
      <c r="BU21" s="2" t="s">
        <v>65</v>
      </c>
      <c r="BV21" s="3" t="s">
        <v>327</v>
      </c>
      <c r="BX21" s="2" t="s">
        <v>65</v>
      </c>
      <c r="BY21" s="2" t="s">
        <v>65</v>
      </c>
      <c r="BZ21" s="2" t="s">
        <v>65</v>
      </c>
      <c r="CA21" s="2" t="s">
        <v>65</v>
      </c>
      <c r="CB21" s="2" t="s">
        <v>65</v>
      </c>
      <c r="CC21" s="2" t="s">
        <v>65</v>
      </c>
      <c r="CD21" s="2" t="s">
        <v>65</v>
      </c>
      <c r="CE21" s="2" t="s">
        <v>65</v>
      </c>
      <c r="CF21" s="1" t="s">
        <v>65</v>
      </c>
      <c r="CG21" s="1" t="s">
        <v>65</v>
      </c>
      <c r="CH21" s="3" t="s">
        <v>329</v>
      </c>
      <c r="CJ21" s="2" t="s">
        <v>65</v>
      </c>
      <c r="CK21" s="3" t="s">
        <v>294</v>
      </c>
      <c r="CM21">
        <f>395/1135</f>
        <v>0.34801762114537443</v>
      </c>
      <c r="CN21" s="35">
        <f t="shared" si="0"/>
        <v>0.44801762114537447</v>
      </c>
    </row>
    <row r="22" spans="1:92">
      <c r="A22" s="3" t="s">
        <v>58</v>
      </c>
      <c r="C22" s="1" t="s">
        <v>65</v>
      </c>
      <c r="D22" s="1" t="s">
        <v>65</v>
      </c>
      <c r="E22" s="1" t="s">
        <v>65</v>
      </c>
      <c r="F22" s="1" t="s">
        <v>65</v>
      </c>
      <c r="G22" s="3" t="s">
        <v>233</v>
      </c>
      <c r="I22" s="1" t="s">
        <v>65</v>
      </c>
      <c r="J22" s="1" t="s">
        <v>65</v>
      </c>
      <c r="K22" s="1" t="s">
        <v>65</v>
      </c>
      <c r="L22" s="1" t="s">
        <v>65</v>
      </c>
      <c r="M22" s="2" t="s">
        <v>65</v>
      </c>
      <c r="N22" s="1" t="s">
        <v>65</v>
      </c>
      <c r="O22" s="1" t="s">
        <v>65</v>
      </c>
      <c r="P22" s="1" t="s">
        <v>65</v>
      </c>
      <c r="Q22" s="1" t="s">
        <v>65</v>
      </c>
      <c r="R22" s="3" t="s">
        <v>241</v>
      </c>
      <c r="T22" s="2" t="s">
        <v>65</v>
      </c>
      <c r="U22" s="1" t="s">
        <v>65</v>
      </c>
      <c r="V22" s="1" t="s">
        <v>65</v>
      </c>
      <c r="W22" s="1" t="s">
        <v>65</v>
      </c>
      <c r="X22" s="1" t="s">
        <v>65</v>
      </c>
      <c r="Y22" s="2" t="s">
        <v>65</v>
      </c>
      <c r="Z22" s="1" t="s">
        <v>65</v>
      </c>
      <c r="AA22" s="3" t="s">
        <v>256</v>
      </c>
      <c r="AC22" s="2" t="s">
        <v>65</v>
      </c>
      <c r="AD22" s="2" t="s">
        <v>65</v>
      </c>
      <c r="AE22" s="1" t="s">
        <v>65</v>
      </c>
      <c r="AF22" s="2" t="s">
        <v>65</v>
      </c>
      <c r="AG22" s="1" t="s">
        <v>65</v>
      </c>
      <c r="AH22" s="1" t="s">
        <v>65</v>
      </c>
      <c r="AI22" s="2" t="s">
        <v>65</v>
      </c>
      <c r="AJ22" s="1" t="s">
        <v>65</v>
      </c>
      <c r="AK22" s="1" t="s">
        <v>65</v>
      </c>
      <c r="AL22" s="1" t="s">
        <v>65</v>
      </c>
      <c r="AM22" s="1" t="s">
        <v>65</v>
      </c>
      <c r="AN22" s="1" t="s">
        <v>65</v>
      </c>
      <c r="AO22" s="1" t="s">
        <v>65</v>
      </c>
      <c r="AP22" s="1" t="s">
        <v>65</v>
      </c>
      <c r="AQ22" s="1" t="s">
        <v>65</v>
      </c>
      <c r="AR22" s="1" t="s">
        <v>65</v>
      </c>
      <c r="AS22" s="1" t="s">
        <v>65</v>
      </c>
      <c r="AT22" s="1" t="s">
        <v>65</v>
      </c>
      <c r="AU22" s="1" t="s">
        <v>65</v>
      </c>
      <c r="AV22" s="1" t="s">
        <v>65</v>
      </c>
      <c r="AW22" s="4" t="s">
        <v>67</v>
      </c>
      <c r="AX22" s="1" t="s">
        <v>65</v>
      </c>
      <c r="AY22" s="2" t="s">
        <v>65</v>
      </c>
      <c r="AZ22" s="2" t="s">
        <v>65</v>
      </c>
      <c r="BA22" s="2" t="s">
        <v>65</v>
      </c>
      <c r="BB22" s="1" t="s">
        <v>65</v>
      </c>
      <c r="BC22" s="1" t="s">
        <v>65</v>
      </c>
      <c r="BD22" s="1" t="s">
        <v>65</v>
      </c>
      <c r="BE22" s="1" t="s">
        <v>65</v>
      </c>
      <c r="BF22" s="3" t="s">
        <v>358</v>
      </c>
      <c r="BH22" s="2" t="s">
        <v>65</v>
      </c>
      <c r="BI22" s="2" t="s">
        <v>65</v>
      </c>
      <c r="BJ22" s="2" t="s">
        <v>65</v>
      </c>
      <c r="BK22" s="2" t="s">
        <v>65</v>
      </c>
      <c r="BL22" s="2" t="s">
        <v>65</v>
      </c>
      <c r="BM22" s="3" t="s">
        <v>323</v>
      </c>
      <c r="BO22" s="2" t="s">
        <v>65</v>
      </c>
      <c r="BP22" s="1" t="s">
        <v>66</v>
      </c>
      <c r="BQ22" s="1" t="s">
        <v>66</v>
      </c>
      <c r="BR22" s="4" t="s">
        <v>67</v>
      </c>
      <c r="BS22" s="2" t="s">
        <v>65</v>
      </c>
      <c r="BT22" s="4" t="s">
        <v>67</v>
      </c>
      <c r="BU22" s="2" t="s">
        <v>65</v>
      </c>
      <c r="BV22" s="3" t="s">
        <v>307</v>
      </c>
      <c r="BX22" s="2" t="s">
        <v>65</v>
      </c>
      <c r="BY22" s="2" t="s">
        <v>65</v>
      </c>
      <c r="BZ22" s="2" t="s">
        <v>65</v>
      </c>
      <c r="CA22" s="2" t="s">
        <v>65</v>
      </c>
      <c r="CB22" s="2" t="s">
        <v>65</v>
      </c>
      <c r="CC22" s="2" t="s">
        <v>65</v>
      </c>
      <c r="CD22" s="2" t="s">
        <v>65</v>
      </c>
      <c r="CE22" s="2" t="s">
        <v>65</v>
      </c>
      <c r="CF22" s="1" t="s">
        <v>65</v>
      </c>
      <c r="CG22" s="1" t="s">
        <v>65</v>
      </c>
      <c r="CH22" s="3" t="s">
        <v>329</v>
      </c>
      <c r="CJ22" s="2" t="s">
        <v>65</v>
      </c>
      <c r="CK22" s="3" t="s">
        <v>294</v>
      </c>
      <c r="CM22">
        <f>305/1110</f>
        <v>0.2747747747747748</v>
      </c>
      <c r="CN22" s="35">
        <f t="shared" si="0"/>
        <v>0.37477477477477483</v>
      </c>
    </row>
    <row r="23" spans="1:92">
      <c r="A23" s="3" t="s">
        <v>59</v>
      </c>
      <c r="C23" s="2" t="s">
        <v>66</v>
      </c>
      <c r="D23" s="1" t="s">
        <v>65</v>
      </c>
      <c r="E23" s="1" t="s">
        <v>65</v>
      </c>
      <c r="F23" s="1" t="s">
        <v>65</v>
      </c>
      <c r="G23" s="3" t="s">
        <v>236</v>
      </c>
      <c r="I23" s="2" t="s">
        <v>66</v>
      </c>
      <c r="J23" s="2" t="s">
        <v>66</v>
      </c>
      <c r="K23" s="2" t="s">
        <v>66</v>
      </c>
      <c r="L23" s="2" t="s">
        <v>66</v>
      </c>
      <c r="M23" s="2" t="s">
        <v>65</v>
      </c>
      <c r="N23" s="1" t="s">
        <v>65</v>
      </c>
      <c r="O23" s="1" t="s">
        <v>65</v>
      </c>
      <c r="P23" s="1" t="s">
        <v>65</v>
      </c>
      <c r="Q23" s="1" t="s">
        <v>65</v>
      </c>
      <c r="R23" s="3" t="s">
        <v>317</v>
      </c>
      <c r="T23" s="2" t="s">
        <v>65</v>
      </c>
      <c r="U23" s="2" t="s">
        <v>66</v>
      </c>
      <c r="V23" s="1" t="s">
        <v>65</v>
      </c>
      <c r="W23" s="1" t="s">
        <v>65</v>
      </c>
      <c r="X23" s="1" t="s">
        <v>65</v>
      </c>
      <c r="Y23" s="2" t="s">
        <v>65</v>
      </c>
      <c r="Z23" s="1" t="s">
        <v>65</v>
      </c>
      <c r="AA23" s="3" t="s">
        <v>257</v>
      </c>
      <c r="AC23" s="2" t="s">
        <v>65</v>
      </c>
      <c r="AD23" s="2" t="s">
        <v>65</v>
      </c>
      <c r="AE23" s="1" t="s">
        <v>65</v>
      </c>
      <c r="AF23" s="2" t="s">
        <v>65</v>
      </c>
      <c r="AG23" s="2" t="s">
        <v>66</v>
      </c>
      <c r="AH23" s="2" t="s">
        <v>66</v>
      </c>
      <c r="AI23" s="2" t="s">
        <v>65</v>
      </c>
      <c r="AJ23" s="1" t="s">
        <v>65</v>
      </c>
      <c r="AK23" s="1" t="s">
        <v>65</v>
      </c>
      <c r="AL23" s="2" t="s">
        <v>66</v>
      </c>
      <c r="AM23" s="1" t="s">
        <v>65</v>
      </c>
      <c r="AN23" s="2" t="s">
        <v>66</v>
      </c>
      <c r="AO23" s="2" t="s">
        <v>66</v>
      </c>
      <c r="AP23" s="1" t="s">
        <v>65</v>
      </c>
      <c r="AQ23" s="1" t="s">
        <v>65</v>
      </c>
      <c r="AR23" s="2" t="s">
        <v>66</v>
      </c>
      <c r="AS23" s="1" t="s">
        <v>65</v>
      </c>
      <c r="AT23" s="1" t="s">
        <v>65</v>
      </c>
      <c r="AU23" s="1" t="s">
        <v>65</v>
      </c>
      <c r="AV23" s="1" t="s">
        <v>65</v>
      </c>
      <c r="AW23" s="1" t="s">
        <v>65</v>
      </c>
      <c r="AX23" s="1" t="s">
        <v>65</v>
      </c>
      <c r="AY23" s="2" t="s">
        <v>65</v>
      </c>
      <c r="AZ23" s="2" t="s">
        <v>65</v>
      </c>
      <c r="BA23" s="2" t="s">
        <v>65</v>
      </c>
      <c r="BB23" s="1" t="s">
        <v>65</v>
      </c>
      <c r="BC23" s="1" t="s">
        <v>65</v>
      </c>
      <c r="BD23" s="1" t="s">
        <v>65</v>
      </c>
      <c r="BE23" s="2" t="s">
        <v>66</v>
      </c>
      <c r="BF23" s="3" t="s">
        <v>359</v>
      </c>
      <c r="BH23" s="2" t="s">
        <v>65</v>
      </c>
      <c r="BI23" s="2" t="s">
        <v>65</v>
      </c>
      <c r="BJ23" s="2" t="s">
        <v>65</v>
      </c>
      <c r="BK23" s="1" t="s">
        <v>66</v>
      </c>
      <c r="BL23" s="2" t="s">
        <v>65</v>
      </c>
      <c r="BM23" s="3" t="s">
        <v>324</v>
      </c>
      <c r="BO23" s="2" t="s">
        <v>65</v>
      </c>
      <c r="BP23" s="2" t="s">
        <v>65</v>
      </c>
      <c r="BQ23" s="2" t="s">
        <v>65</v>
      </c>
      <c r="BR23" s="2" t="s">
        <v>65</v>
      </c>
      <c r="BS23" s="2" t="s">
        <v>65</v>
      </c>
      <c r="BT23" s="2" t="s">
        <v>65</v>
      </c>
      <c r="BU23" s="2" t="s">
        <v>65</v>
      </c>
      <c r="BV23" s="3" t="s">
        <v>327</v>
      </c>
      <c r="BX23" s="2" t="s">
        <v>65</v>
      </c>
      <c r="BY23" s="2" t="s">
        <v>65</v>
      </c>
      <c r="BZ23" s="2" t="s">
        <v>65</v>
      </c>
      <c r="CA23" s="2" t="s">
        <v>65</v>
      </c>
      <c r="CB23" s="2" t="s">
        <v>65</v>
      </c>
      <c r="CC23" s="2" t="s">
        <v>65</v>
      </c>
      <c r="CD23" s="2" t="s">
        <v>65</v>
      </c>
      <c r="CE23" s="2" t="s">
        <v>65</v>
      </c>
      <c r="CF23" s="1" t="s">
        <v>65</v>
      </c>
      <c r="CG23" s="1" t="s">
        <v>65</v>
      </c>
      <c r="CH23" s="3" t="s">
        <v>329</v>
      </c>
      <c r="CJ23" s="2" t="s">
        <v>65</v>
      </c>
      <c r="CK23" s="3" t="s">
        <v>294</v>
      </c>
      <c r="CM23">
        <f>685/1135</f>
        <v>0.6035242290748899</v>
      </c>
      <c r="CN23" s="35">
        <f t="shared" si="0"/>
        <v>0.70352422907488987</v>
      </c>
    </row>
    <row r="24" spans="1:92">
      <c r="A24" s="3" t="s">
        <v>60</v>
      </c>
      <c r="C24" s="1" t="s">
        <v>65</v>
      </c>
      <c r="D24" s="1" t="s">
        <v>65</v>
      </c>
      <c r="E24" s="1" t="s">
        <v>65</v>
      </c>
      <c r="F24" s="1" t="s">
        <v>65</v>
      </c>
      <c r="G24" s="3" t="s">
        <v>233</v>
      </c>
      <c r="I24" s="1" t="s">
        <v>65</v>
      </c>
      <c r="J24" s="1" t="s">
        <v>65</v>
      </c>
      <c r="K24" s="1" t="s">
        <v>65</v>
      </c>
      <c r="L24" s="1" t="s">
        <v>65</v>
      </c>
      <c r="M24" s="2" t="s">
        <v>65</v>
      </c>
      <c r="N24" s="1" t="s">
        <v>65</v>
      </c>
      <c r="O24" s="1" t="s">
        <v>65</v>
      </c>
      <c r="P24" s="1" t="s">
        <v>65</v>
      </c>
      <c r="Q24" s="1" t="s">
        <v>65</v>
      </c>
      <c r="R24" s="3" t="s">
        <v>241</v>
      </c>
      <c r="T24" s="2" t="s">
        <v>65</v>
      </c>
      <c r="U24" s="1" t="s">
        <v>65</v>
      </c>
      <c r="V24" s="1" t="s">
        <v>65</v>
      </c>
      <c r="W24" s="1" t="s">
        <v>65</v>
      </c>
      <c r="X24" s="1" t="s">
        <v>65</v>
      </c>
      <c r="Y24" s="2" t="s">
        <v>65</v>
      </c>
      <c r="Z24" s="1" t="s">
        <v>65</v>
      </c>
      <c r="AA24" s="3" t="s">
        <v>256</v>
      </c>
      <c r="AC24" s="2" t="s">
        <v>65</v>
      </c>
      <c r="AD24" s="2" t="s">
        <v>65</v>
      </c>
      <c r="AE24" s="1" t="s">
        <v>65</v>
      </c>
      <c r="AF24" s="2" t="s">
        <v>65</v>
      </c>
      <c r="AG24" s="1" t="s">
        <v>65</v>
      </c>
      <c r="AH24" s="1" t="s">
        <v>65</v>
      </c>
      <c r="AI24" s="2" t="s">
        <v>65</v>
      </c>
      <c r="AJ24" s="1" t="s">
        <v>65</v>
      </c>
      <c r="AK24" s="1" t="s">
        <v>65</v>
      </c>
      <c r="AL24" s="1" t="s">
        <v>65</v>
      </c>
      <c r="AM24" s="1" t="s">
        <v>65</v>
      </c>
      <c r="AN24" s="1" t="s">
        <v>65</v>
      </c>
      <c r="AO24" s="1" t="s">
        <v>65</v>
      </c>
      <c r="AP24" s="1" t="s">
        <v>65</v>
      </c>
      <c r="AQ24" s="1" t="s">
        <v>65</v>
      </c>
      <c r="AR24" s="1" t="s">
        <v>65</v>
      </c>
      <c r="AS24" s="1" t="s">
        <v>65</v>
      </c>
      <c r="AT24" s="1" t="s">
        <v>65</v>
      </c>
      <c r="AU24" s="1" t="s">
        <v>65</v>
      </c>
      <c r="AV24" s="1" t="s">
        <v>65</v>
      </c>
      <c r="AW24" s="1" t="s">
        <v>65</v>
      </c>
      <c r="AX24" s="1" t="s">
        <v>65</v>
      </c>
      <c r="AY24" s="2" t="s">
        <v>65</v>
      </c>
      <c r="AZ24" s="2" t="s">
        <v>65</v>
      </c>
      <c r="BA24" s="2" t="s">
        <v>65</v>
      </c>
      <c r="BB24" s="1" t="s">
        <v>65</v>
      </c>
      <c r="BC24" s="1" t="s">
        <v>65</v>
      </c>
      <c r="BD24" s="1" t="s">
        <v>65</v>
      </c>
      <c r="BE24" s="1" t="s">
        <v>65</v>
      </c>
      <c r="BF24" s="3" t="s">
        <v>265</v>
      </c>
      <c r="BH24" s="2" t="s">
        <v>65</v>
      </c>
      <c r="BI24" s="2" t="s">
        <v>65</v>
      </c>
      <c r="BJ24" s="2" t="s">
        <v>65</v>
      </c>
      <c r="BK24" s="2" t="s">
        <v>65</v>
      </c>
      <c r="BL24" s="2" t="s">
        <v>65</v>
      </c>
      <c r="BM24" s="3" t="s">
        <v>323</v>
      </c>
      <c r="BO24" s="2" t="s">
        <v>65</v>
      </c>
      <c r="BP24" s="2" t="s">
        <v>65</v>
      </c>
      <c r="BQ24" s="2" t="s">
        <v>65</v>
      </c>
      <c r="BR24" s="2" t="s">
        <v>65</v>
      </c>
      <c r="BS24" s="2" t="s">
        <v>65</v>
      </c>
      <c r="BT24" s="2" t="s">
        <v>65</v>
      </c>
      <c r="BU24" s="2" t="s">
        <v>65</v>
      </c>
      <c r="BV24" s="3" t="s">
        <v>327</v>
      </c>
      <c r="BX24" s="2" t="s">
        <v>65</v>
      </c>
      <c r="BY24" s="2" t="s">
        <v>65</v>
      </c>
      <c r="BZ24" s="2" t="s">
        <v>65</v>
      </c>
      <c r="CA24" s="2" t="s">
        <v>65</v>
      </c>
      <c r="CB24" s="2" t="s">
        <v>65</v>
      </c>
      <c r="CC24" s="2" t="s">
        <v>65</v>
      </c>
      <c r="CD24" s="2" t="s">
        <v>65</v>
      </c>
      <c r="CE24" s="2" t="s">
        <v>65</v>
      </c>
      <c r="CF24" s="1" t="s">
        <v>65</v>
      </c>
      <c r="CG24" s="1" t="s">
        <v>65</v>
      </c>
      <c r="CH24" s="3" t="s">
        <v>329</v>
      </c>
      <c r="CJ24" s="2" t="s">
        <v>65</v>
      </c>
      <c r="CK24" s="3" t="s">
        <v>294</v>
      </c>
      <c r="CM24">
        <f>335/1135</f>
        <v>0.29515418502202645</v>
      </c>
      <c r="CN24" s="35">
        <f t="shared" si="0"/>
        <v>0.39515418502202648</v>
      </c>
    </row>
    <row r="25" spans="1:92">
      <c r="A25" s="3" t="s">
        <v>61</v>
      </c>
      <c r="C25" s="1" t="s">
        <v>65</v>
      </c>
      <c r="D25" s="1" t="s">
        <v>65</v>
      </c>
      <c r="E25" s="1" t="s">
        <v>65</v>
      </c>
      <c r="F25" s="1" t="s">
        <v>65</v>
      </c>
      <c r="G25" s="3" t="s">
        <v>233</v>
      </c>
      <c r="I25" s="1" t="s">
        <v>65</v>
      </c>
      <c r="J25" s="1" t="s">
        <v>65</v>
      </c>
      <c r="K25" s="1" t="s">
        <v>65</v>
      </c>
      <c r="L25" s="1" t="s">
        <v>65</v>
      </c>
      <c r="M25" s="2" t="s">
        <v>65</v>
      </c>
      <c r="N25" s="1" t="s">
        <v>65</v>
      </c>
      <c r="O25" s="1" t="s">
        <v>65</v>
      </c>
      <c r="P25" s="1" t="s">
        <v>65</v>
      </c>
      <c r="Q25" s="1" t="s">
        <v>65</v>
      </c>
      <c r="R25" s="3" t="s">
        <v>241</v>
      </c>
      <c r="T25" s="2" t="s">
        <v>65</v>
      </c>
      <c r="U25" s="1" t="s">
        <v>65</v>
      </c>
      <c r="V25" s="1" t="s">
        <v>65</v>
      </c>
      <c r="W25" s="1" t="s">
        <v>65</v>
      </c>
      <c r="X25" s="1" t="s">
        <v>65</v>
      </c>
      <c r="Y25" s="2" t="s">
        <v>65</v>
      </c>
      <c r="Z25" s="1" t="s">
        <v>65</v>
      </c>
      <c r="AA25" s="3" t="s">
        <v>256</v>
      </c>
      <c r="AC25" s="2" t="s">
        <v>65</v>
      </c>
      <c r="AD25" s="2" t="s">
        <v>65</v>
      </c>
      <c r="AE25" s="1" t="s">
        <v>65</v>
      </c>
      <c r="AF25" s="2" t="s">
        <v>65</v>
      </c>
      <c r="AG25" s="1" t="s">
        <v>65</v>
      </c>
      <c r="AH25" s="1" t="s">
        <v>65</v>
      </c>
      <c r="AI25" s="2" t="s">
        <v>65</v>
      </c>
      <c r="AJ25" s="1" t="s">
        <v>65</v>
      </c>
      <c r="AK25" s="1" t="s">
        <v>65</v>
      </c>
      <c r="AL25" s="1" t="s">
        <v>65</v>
      </c>
      <c r="AM25" s="1" t="s">
        <v>65</v>
      </c>
      <c r="AN25" s="1" t="s">
        <v>65</v>
      </c>
      <c r="AO25" s="1" t="s">
        <v>65</v>
      </c>
      <c r="AP25" s="1" t="s">
        <v>65</v>
      </c>
      <c r="AQ25" s="1" t="s">
        <v>65</v>
      </c>
      <c r="AR25" s="1" t="s">
        <v>65</v>
      </c>
      <c r="AS25" s="1" t="s">
        <v>65</v>
      </c>
      <c r="AT25" s="1" t="s">
        <v>65</v>
      </c>
      <c r="AU25" s="1" t="s">
        <v>65</v>
      </c>
      <c r="AV25" s="1" t="s">
        <v>65</v>
      </c>
      <c r="AW25" s="1" t="s">
        <v>65</v>
      </c>
      <c r="AX25" s="1" t="s">
        <v>65</v>
      </c>
      <c r="AY25" s="2" t="s">
        <v>65</v>
      </c>
      <c r="AZ25" s="2" t="s">
        <v>65</v>
      </c>
      <c r="BA25" s="2" t="s">
        <v>65</v>
      </c>
      <c r="BB25" s="1" t="s">
        <v>65</v>
      </c>
      <c r="BC25" s="1" t="s">
        <v>65</v>
      </c>
      <c r="BD25" s="1" t="s">
        <v>65</v>
      </c>
      <c r="BE25" s="1" t="s">
        <v>65</v>
      </c>
      <c r="BF25" s="3" t="s">
        <v>265</v>
      </c>
      <c r="BH25" s="2" t="s">
        <v>65</v>
      </c>
      <c r="BI25" s="2" t="s">
        <v>65</v>
      </c>
      <c r="BJ25" s="2" t="s">
        <v>65</v>
      </c>
      <c r="BK25" s="2" t="s">
        <v>65</v>
      </c>
      <c r="BL25" s="2" t="s">
        <v>65</v>
      </c>
      <c r="BM25" s="3" t="s">
        <v>323</v>
      </c>
      <c r="BO25" s="2" t="s">
        <v>65</v>
      </c>
      <c r="BP25" s="2" t="s">
        <v>65</v>
      </c>
      <c r="BQ25" s="1" t="s">
        <v>66</v>
      </c>
      <c r="BR25" s="2" t="s">
        <v>65</v>
      </c>
      <c r="BS25" s="2" t="s">
        <v>65</v>
      </c>
      <c r="BT25" s="2" t="s">
        <v>65</v>
      </c>
      <c r="BU25" s="2" t="s">
        <v>65</v>
      </c>
      <c r="BV25" s="3" t="s">
        <v>326</v>
      </c>
      <c r="BX25" s="2" t="s">
        <v>65</v>
      </c>
      <c r="BY25" s="2" t="s">
        <v>65</v>
      </c>
      <c r="BZ25" s="2" t="s">
        <v>65</v>
      </c>
      <c r="CA25" s="2" t="s">
        <v>65</v>
      </c>
      <c r="CB25" s="2" t="s">
        <v>65</v>
      </c>
      <c r="CC25" s="2" t="s">
        <v>65</v>
      </c>
      <c r="CD25" s="2" t="s">
        <v>65</v>
      </c>
      <c r="CE25" s="2" t="s">
        <v>65</v>
      </c>
      <c r="CF25" s="1" t="s">
        <v>65</v>
      </c>
      <c r="CG25" s="1" t="s">
        <v>65</v>
      </c>
      <c r="CH25" s="3" t="s">
        <v>329</v>
      </c>
      <c r="CJ25" s="2" t="s">
        <v>65</v>
      </c>
      <c r="CK25" s="3" t="s">
        <v>294</v>
      </c>
      <c r="CM25">
        <f>325/1135</f>
        <v>0.28634361233480177</v>
      </c>
      <c r="CN25" s="35">
        <f t="shared" si="0"/>
        <v>0.38634361233480174</v>
      </c>
    </row>
    <row r="26" spans="1:92">
      <c r="A26" s="3" t="s">
        <v>62</v>
      </c>
      <c r="C26" s="4" t="s">
        <v>67</v>
      </c>
      <c r="D26" s="4" t="s">
        <v>67</v>
      </c>
      <c r="E26" s="1" t="s">
        <v>65</v>
      </c>
      <c r="F26" s="1" t="s">
        <v>65</v>
      </c>
      <c r="G26" s="3" t="s">
        <v>315</v>
      </c>
      <c r="I26" s="4" t="s">
        <v>67</v>
      </c>
      <c r="J26" s="4" t="s">
        <v>67</v>
      </c>
      <c r="K26" s="4" t="s">
        <v>67</v>
      </c>
      <c r="L26" s="1" t="s">
        <v>65</v>
      </c>
      <c r="M26" s="4" t="s">
        <v>67</v>
      </c>
      <c r="N26" s="1" t="s">
        <v>65</v>
      </c>
      <c r="O26" s="1" t="s">
        <v>65</v>
      </c>
      <c r="P26" s="4" t="s">
        <v>67</v>
      </c>
      <c r="Q26" s="4" t="s">
        <v>67</v>
      </c>
      <c r="R26" s="3" t="s">
        <v>320</v>
      </c>
      <c r="T26" s="4" t="s">
        <v>67</v>
      </c>
      <c r="U26" s="1" t="s">
        <v>65</v>
      </c>
      <c r="V26" s="4" t="s">
        <v>67</v>
      </c>
      <c r="W26" s="4" t="s">
        <v>67</v>
      </c>
      <c r="X26" s="4" t="s">
        <v>67</v>
      </c>
      <c r="Y26" s="2" t="s">
        <v>65</v>
      </c>
      <c r="Z26" s="1" t="s">
        <v>65</v>
      </c>
      <c r="AA26" s="31" t="s">
        <v>321</v>
      </c>
      <c r="AC26" s="2" t="s">
        <v>65</v>
      </c>
      <c r="AD26" s="2" t="s">
        <v>65</v>
      </c>
      <c r="AE26" s="1" t="s">
        <v>65</v>
      </c>
      <c r="AF26" s="2" t="s">
        <v>65</v>
      </c>
      <c r="AG26" s="1" t="s">
        <v>65</v>
      </c>
      <c r="AH26" s="1" t="s">
        <v>65</v>
      </c>
      <c r="AI26" s="2" t="s">
        <v>65</v>
      </c>
      <c r="AJ26" s="1" t="s">
        <v>65</v>
      </c>
      <c r="AK26" s="1" t="s">
        <v>65</v>
      </c>
      <c r="AL26" s="1" t="s">
        <v>65</v>
      </c>
      <c r="AM26" s="1" t="s">
        <v>65</v>
      </c>
      <c r="AN26" s="1" t="s">
        <v>65</v>
      </c>
      <c r="AO26" s="1" t="s">
        <v>65</v>
      </c>
      <c r="AP26" s="1" t="s">
        <v>65</v>
      </c>
      <c r="AQ26" s="4" t="s">
        <v>67</v>
      </c>
      <c r="AR26" s="1" t="s">
        <v>65</v>
      </c>
      <c r="AS26" s="1" t="s">
        <v>65</v>
      </c>
      <c r="AT26" s="1" t="s">
        <v>65</v>
      </c>
      <c r="AU26" s="1" t="s">
        <v>65</v>
      </c>
      <c r="AV26" s="4" t="s">
        <v>67</v>
      </c>
      <c r="AW26" s="1" t="s">
        <v>65</v>
      </c>
      <c r="AX26" s="1" t="s">
        <v>65</v>
      </c>
      <c r="AY26" s="2" t="s">
        <v>65</v>
      </c>
      <c r="AZ26" s="4" t="s">
        <v>67</v>
      </c>
      <c r="BA26" s="2" t="s">
        <v>65</v>
      </c>
      <c r="BB26" s="1" t="s">
        <v>65</v>
      </c>
      <c r="BC26" s="1" t="s">
        <v>65</v>
      </c>
      <c r="BD26" s="1" t="s">
        <v>65</v>
      </c>
      <c r="BE26" s="1" t="s">
        <v>65</v>
      </c>
      <c r="BF26" s="3" t="s">
        <v>360</v>
      </c>
      <c r="BH26" s="4" t="s">
        <v>67</v>
      </c>
      <c r="BI26" s="2" t="s">
        <v>65</v>
      </c>
      <c r="BJ26" s="2" t="s">
        <v>65</v>
      </c>
      <c r="BK26" s="2" t="s">
        <v>65</v>
      </c>
      <c r="BL26" s="2" t="s">
        <v>65</v>
      </c>
      <c r="BM26" s="3" t="s">
        <v>325</v>
      </c>
      <c r="BO26" s="2" t="s">
        <v>65</v>
      </c>
      <c r="BP26" s="2" t="s">
        <v>65</v>
      </c>
      <c r="BQ26" s="2" t="s">
        <v>65</v>
      </c>
      <c r="BR26" s="2" t="s">
        <v>65</v>
      </c>
      <c r="BS26" s="2" t="s">
        <v>65</v>
      </c>
      <c r="BT26" s="2" t="s">
        <v>65</v>
      </c>
      <c r="BU26" s="2" t="s">
        <v>65</v>
      </c>
      <c r="BV26" s="3" t="s">
        <v>327</v>
      </c>
      <c r="BX26" s="2" t="s">
        <v>65</v>
      </c>
      <c r="BY26" s="2" t="s">
        <v>65</v>
      </c>
      <c r="BZ26" s="2" t="s">
        <v>65</v>
      </c>
      <c r="CA26" s="2" t="s">
        <v>65</v>
      </c>
      <c r="CB26" s="2" t="s">
        <v>65</v>
      </c>
      <c r="CC26" s="2" t="s">
        <v>65</v>
      </c>
      <c r="CD26" s="2" t="s">
        <v>65</v>
      </c>
      <c r="CE26" s="2" t="s">
        <v>65</v>
      </c>
      <c r="CF26" s="4" t="s">
        <v>67</v>
      </c>
      <c r="CG26" s="1" t="s">
        <v>65</v>
      </c>
      <c r="CH26" s="3" t="s">
        <v>330</v>
      </c>
      <c r="CJ26" s="2" t="s">
        <v>65</v>
      </c>
      <c r="CK26" s="3" t="s">
        <v>294</v>
      </c>
      <c r="CM26">
        <f>295/715</f>
        <v>0.41258741258741261</v>
      </c>
      <c r="CN26" s="35">
        <f t="shared" si="0"/>
        <v>0.51258741258741258</v>
      </c>
    </row>
    <row r="28" spans="1:92">
      <c r="L28" s="3"/>
    </row>
    <row r="29" spans="1:92" s="3" customFormat="1">
      <c r="D29" s="15"/>
      <c r="CN29" s="39"/>
    </row>
    <row r="30" spans="1:92" s="3" customFormat="1">
      <c r="CN30" s="39"/>
    </row>
    <row r="31" spans="1:92" s="3" customFormat="1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N31" s="39"/>
    </row>
    <row r="32" spans="1:92" s="3" customFormat="1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N32" s="39"/>
    </row>
  </sheetData>
  <mergeCells count="7">
    <mergeCell ref="BX1:CG1"/>
    <mergeCell ref="C1:F1"/>
    <mergeCell ref="I1:Q1"/>
    <mergeCell ref="T1:Z1"/>
    <mergeCell ref="AC1:BE1"/>
    <mergeCell ref="BH1:BL1"/>
    <mergeCell ref="BO1:BU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CP5"/>
  <sheetViews>
    <sheetView workbookViewId="0">
      <selection activeCell="C3" sqref="C3"/>
    </sheetView>
  </sheetViews>
  <sheetFormatPr defaultColWidth="11" defaultRowHeight="15.75"/>
  <cols>
    <col min="1" max="1" width="14.875" customWidth="1"/>
  </cols>
  <sheetData>
    <row r="1" spans="1:94" ht="18.75">
      <c r="A1" s="5"/>
      <c r="B1" s="5"/>
      <c r="C1" s="76" t="s">
        <v>217</v>
      </c>
      <c r="D1" s="76"/>
      <c r="E1" s="76"/>
      <c r="F1" s="76"/>
      <c r="G1" s="44"/>
      <c r="H1" s="44"/>
      <c r="I1" s="77" t="s">
        <v>229</v>
      </c>
      <c r="J1" s="77"/>
      <c r="K1" s="77"/>
      <c r="L1" s="77"/>
      <c r="M1" s="77"/>
      <c r="N1" s="77"/>
      <c r="O1" s="77"/>
      <c r="P1" s="77"/>
      <c r="Q1" s="77"/>
      <c r="R1" s="77"/>
      <c r="S1" s="45"/>
      <c r="T1" s="44"/>
      <c r="U1" s="78" t="s">
        <v>218</v>
      </c>
      <c r="V1" s="78"/>
      <c r="W1" s="78"/>
      <c r="X1" s="78"/>
      <c r="Y1" s="78"/>
      <c r="Z1" s="78"/>
      <c r="AA1" s="78"/>
      <c r="AB1" s="78"/>
      <c r="AC1" s="45"/>
      <c r="AD1" s="44"/>
      <c r="AE1" s="79" t="s">
        <v>223</v>
      </c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44"/>
      <c r="BI1" s="44"/>
      <c r="BJ1" s="80" t="s">
        <v>219</v>
      </c>
      <c r="BK1" s="80"/>
      <c r="BL1" s="80"/>
      <c r="BM1" s="80"/>
      <c r="BN1" s="80"/>
      <c r="BO1" s="44"/>
      <c r="BP1" s="44"/>
      <c r="BQ1" s="81" t="s">
        <v>220</v>
      </c>
      <c r="BR1" s="81"/>
      <c r="BS1" s="81"/>
      <c r="BT1" s="81"/>
      <c r="BU1" s="81"/>
      <c r="BV1" s="81"/>
      <c r="BW1" s="81"/>
      <c r="BX1" s="44"/>
      <c r="BY1" s="44"/>
      <c r="BZ1" s="75" t="s">
        <v>230</v>
      </c>
      <c r="CA1" s="75"/>
      <c r="CB1" s="75"/>
      <c r="CC1" s="75"/>
      <c r="CD1" s="75"/>
      <c r="CE1" s="75"/>
      <c r="CF1" s="75"/>
      <c r="CG1" s="75"/>
      <c r="CH1" s="75"/>
      <c r="CI1" s="75"/>
      <c r="CJ1" s="44"/>
      <c r="CK1" s="44"/>
      <c r="CL1" s="46" t="s">
        <v>221</v>
      </c>
      <c r="CM1" s="44"/>
      <c r="CN1" s="5"/>
      <c r="CO1" s="5"/>
      <c r="CP1" s="5"/>
    </row>
    <row r="2" spans="1:94">
      <c r="A2" s="5"/>
      <c r="B2" s="5"/>
      <c r="C2" s="47" t="s">
        <v>63</v>
      </c>
      <c r="D2" s="47" t="s">
        <v>353</v>
      </c>
      <c r="E2" s="47" t="s">
        <v>118</v>
      </c>
      <c r="F2" s="47" t="s">
        <v>128</v>
      </c>
      <c r="G2" s="5"/>
      <c r="H2" s="5"/>
      <c r="I2" s="48" t="s">
        <v>95</v>
      </c>
      <c r="J2" s="48" t="s">
        <v>85</v>
      </c>
      <c r="K2" s="48" t="s">
        <v>100</v>
      </c>
      <c r="L2" s="48" t="s">
        <v>109</v>
      </c>
      <c r="M2" s="48" t="s">
        <v>180</v>
      </c>
      <c r="N2" s="48" t="s">
        <v>68</v>
      </c>
      <c r="O2" s="48" t="s">
        <v>114</v>
      </c>
      <c r="P2" s="48" t="s">
        <v>126</v>
      </c>
      <c r="Q2" s="48" t="s">
        <v>138</v>
      </c>
      <c r="R2" s="48" t="s">
        <v>71</v>
      </c>
      <c r="S2" s="5"/>
      <c r="T2" s="5"/>
      <c r="U2" s="49" t="s">
        <v>73</v>
      </c>
      <c r="V2" s="49" t="s">
        <v>75</v>
      </c>
      <c r="W2" s="49" t="s">
        <v>77</v>
      </c>
      <c r="X2" s="49" t="s">
        <v>79</v>
      </c>
      <c r="Y2" s="49" t="s">
        <v>98</v>
      </c>
      <c r="Z2" s="49" t="s">
        <v>102</v>
      </c>
      <c r="AA2" s="49" t="s">
        <v>122</v>
      </c>
      <c r="AB2" s="49" t="s">
        <v>142</v>
      </c>
      <c r="AC2" s="5"/>
      <c r="AD2" s="5"/>
      <c r="AE2" s="50" t="s">
        <v>81</v>
      </c>
      <c r="AF2" s="50" t="s">
        <v>198</v>
      </c>
      <c r="AG2" s="50" t="s">
        <v>83</v>
      </c>
      <c r="AH2" s="50" t="s">
        <v>172</v>
      </c>
      <c r="AI2" s="50" t="s">
        <v>186</v>
      </c>
      <c r="AJ2" s="50" t="s">
        <v>188</v>
      </c>
      <c r="AK2" s="50" t="s">
        <v>190</v>
      </c>
      <c r="AL2" s="50" t="s">
        <v>200</v>
      </c>
      <c r="AM2" s="50" t="s">
        <v>213</v>
      </c>
      <c r="AN2" s="50" t="s">
        <v>215</v>
      </c>
      <c r="AO2" s="50" t="s">
        <v>91</v>
      </c>
      <c r="AP2" s="50" t="s">
        <v>157</v>
      </c>
      <c r="AQ2" s="50" t="s">
        <v>160</v>
      </c>
      <c r="AR2" s="50" t="s">
        <v>162</v>
      </c>
      <c r="AS2" s="50" t="s">
        <v>116</v>
      </c>
      <c r="AT2" s="50" t="s">
        <v>140</v>
      </c>
      <c r="AU2" s="50" t="s">
        <v>168</v>
      </c>
      <c r="AV2" s="50" t="s">
        <v>155</v>
      </c>
      <c r="AW2" s="50" t="s">
        <v>164</v>
      </c>
      <c r="AX2" s="50" t="s">
        <v>105</v>
      </c>
      <c r="AY2" s="50" t="s">
        <v>170</v>
      </c>
      <c r="AZ2" s="50" t="s">
        <v>176</v>
      </c>
      <c r="BA2" s="50" t="s">
        <v>182</v>
      </c>
      <c r="BB2" s="50" t="s">
        <v>166</v>
      </c>
      <c r="BC2" s="50" t="s">
        <v>178</v>
      </c>
      <c r="BD2" s="50" t="s">
        <v>209</v>
      </c>
      <c r="BE2" s="50" t="s">
        <v>211</v>
      </c>
      <c r="BF2" s="50" t="s">
        <v>203</v>
      </c>
      <c r="BG2" s="50" t="s">
        <v>205</v>
      </c>
      <c r="BH2" s="5"/>
      <c r="BI2" s="5"/>
      <c r="BJ2" s="51" t="s">
        <v>87</v>
      </c>
      <c r="BK2" s="51" t="s">
        <v>89</v>
      </c>
      <c r="BL2" s="51" t="s">
        <v>134</v>
      </c>
      <c r="BM2" s="51" t="s">
        <v>184</v>
      </c>
      <c r="BN2" s="51" t="s">
        <v>207</v>
      </c>
      <c r="BO2" s="5"/>
      <c r="BP2" s="5"/>
      <c r="BQ2" s="52" t="s">
        <v>124</v>
      </c>
      <c r="BR2" s="52" t="s">
        <v>93</v>
      </c>
      <c r="BS2" s="52" t="s">
        <v>107</v>
      </c>
      <c r="BT2" s="52" t="s">
        <v>112</v>
      </c>
      <c r="BU2" s="52" t="s">
        <v>149</v>
      </c>
      <c r="BV2" s="52" t="s">
        <v>151</v>
      </c>
      <c r="BW2" s="52" t="s">
        <v>153</v>
      </c>
      <c r="BX2" s="5"/>
      <c r="BY2" s="5"/>
      <c r="BZ2" s="53" t="s">
        <v>130</v>
      </c>
      <c r="CA2" s="53" t="s">
        <v>132</v>
      </c>
      <c r="CB2" s="53" t="s">
        <v>136</v>
      </c>
      <c r="CC2" s="53" t="s">
        <v>144</v>
      </c>
      <c r="CD2" s="53" t="s">
        <v>147</v>
      </c>
      <c r="CE2" s="53" t="s">
        <v>174</v>
      </c>
      <c r="CF2" s="53" t="s">
        <v>192</v>
      </c>
      <c r="CG2" s="53" t="s">
        <v>194</v>
      </c>
      <c r="CH2" s="53" t="s">
        <v>70</v>
      </c>
      <c r="CI2" s="53" t="s">
        <v>196</v>
      </c>
      <c r="CJ2" s="5"/>
      <c r="CK2" s="5"/>
      <c r="CL2" s="47" t="s">
        <v>120</v>
      </c>
      <c r="CM2" s="5"/>
      <c r="CN2" s="5"/>
      <c r="CO2" s="5"/>
      <c r="CP2" s="5"/>
    </row>
    <row r="3" spans="1:94">
      <c r="A3" s="5"/>
      <c r="B3" s="5"/>
      <c r="C3" s="5" t="s">
        <v>64</v>
      </c>
      <c r="D3" s="5" t="s">
        <v>146</v>
      </c>
      <c r="E3" s="5" t="s">
        <v>119</v>
      </c>
      <c r="F3" s="5" t="s">
        <v>129</v>
      </c>
      <c r="G3" s="5"/>
      <c r="H3" s="5"/>
      <c r="I3" s="5" t="s">
        <v>96</v>
      </c>
      <c r="J3" s="5" t="s">
        <v>86</v>
      </c>
      <c r="K3" s="5" t="s">
        <v>101</v>
      </c>
      <c r="L3" s="5" t="s">
        <v>110</v>
      </c>
      <c r="M3" s="5" t="s">
        <v>181</v>
      </c>
      <c r="N3" s="5" t="s">
        <v>69</v>
      </c>
      <c r="O3" s="5" t="s">
        <v>115</v>
      </c>
      <c r="P3" s="5" t="s">
        <v>127</v>
      </c>
      <c r="Q3" s="5" t="s">
        <v>139</v>
      </c>
      <c r="R3" s="5" t="s">
        <v>72</v>
      </c>
      <c r="S3" s="5"/>
      <c r="T3" s="5"/>
      <c r="U3" s="5" t="s">
        <v>74</v>
      </c>
      <c r="V3" s="5" t="s">
        <v>76</v>
      </c>
      <c r="W3" s="28" t="s">
        <v>361</v>
      </c>
      <c r="X3" s="5" t="s">
        <v>80</v>
      </c>
      <c r="Y3" s="5" t="s">
        <v>99</v>
      </c>
      <c r="Z3" s="5" t="s">
        <v>103</v>
      </c>
      <c r="AA3" s="5" t="s">
        <v>123</v>
      </c>
      <c r="AB3" s="5" t="s">
        <v>143</v>
      </c>
      <c r="AC3" s="5"/>
      <c r="AD3" s="5"/>
      <c r="AE3" s="5" t="s">
        <v>82</v>
      </c>
      <c r="AF3" s="5" t="s">
        <v>199</v>
      </c>
      <c r="AG3" s="5" t="s">
        <v>84</v>
      </c>
      <c r="AH3" s="5" t="s">
        <v>173</v>
      </c>
      <c r="AI3" s="5" t="s">
        <v>187</v>
      </c>
      <c r="AJ3" s="5" t="s">
        <v>189</v>
      </c>
      <c r="AK3" s="5" t="s">
        <v>191</v>
      </c>
      <c r="AL3" s="5" t="s">
        <v>201</v>
      </c>
      <c r="AM3" s="5" t="s">
        <v>214</v>
      </c>
      <c r="AN3" s="5" t="s">
        <v>216</v>
      </c>
      <c r="AO3" s="5" t="s">
        <v>92</v>
      </c>
      <c r="AP3" s="5" t="s">
        <v>158</v>
      </c>
      <c r="AQ3" s="5" t="s">
        <v>161</v>
      </c>
      <c r="AR3" s="5" t="s">
        <v>163</v>
      </c>
      <c r="AS3" s="5" t="s">
        <v>117</v>
      </c>
      <c r="AT3" s="5" t="s">
        <v>141</v>
      </c>
      <c r="AU3" s="5" t="s">
        <v>169</v>
      </c>
      <c r="AV3" s="5" t="s">
        <v>156</v>
      </c>
      <c r="AW3" s="5" t="s">
        <v>165</v>
      </c>
      <c r="AX3" s="5" t="s">
        <v>106</v>
      </c>
      <c r="AY3" s="5" t="s">
        <v>171</v>
      </c>
      <c r="AZ3" s="5" t="s">
        <v>177</v>
      </c>
      <c r="BA3" s="5" t="s">
        <v>183</v>
      </c>
      <c r="BB3" s="5" t="s">
        <v>167</v>
      </c>
      <c r="BC3" s="5" t="s">
        <v>179</v>
      </c>
      <c r="BD3" s="5" t="s">
        <v>210</v>
      </c>
      <c r="BE3" s="5" t="s">
        <v>212</v>
      </c>
      <c r="BF3" s="5" t="s">
        <v>204</v>
      </c>
      <c r="BG3" s="5" t="s">
        <v>206</v>
      </c>
      <c r="BH3" s="5"/>
      <c r="BI3" s="5"/>
      <c r="BJ3" s="5" t="s">
        <v>88</v>
      </c>
      <c r="BK3" s="5" t="s">
        <v>90</v>
      </c>
      <c r="BL3" s="5" t="s">
        <v>135</v>
      </c>
      <c r="BM3" s="5" t="s">
        <v>185</v>
      </c>
      <c r="BN3" s="5" t="s">
        <v>208</v>
      </c>
      <c r="BO3" s="5"/>
      <c r="BP3" s="5"/>
      <c r="BQ3" s="5" t="s">
        <v>125</v>
      </c>
      <c r="BR3" s="5" t="s">
        <v>94</v>
      </c>
      <c r="BS3" s="5" t="s">
        <v>108</v>
      </c>
      <c r="BT3" s="5" t="s">
        <v>113</v>
      </c>
      <c r="BU3" s="5" t="s">
        <v>150</v>
      </c>
      <c r="BV3" s="5" t="s">
        <v>152</v>
      </c>
      <c r="BW3" s="5" t="s">
        <v>154</v>
      </c>
      <c r="BX3" s="5"/>
      <c r="BY3" s="5"/>
      <c r="BZ3" s="5" t="s">
        <v>131</v>
      </c>
      <c r="CA3" s="5" t="s">
        <v>133</v>
      </c>
      <c r="CB3" s="5" t="s">
        <v>137</v>
      </c>
      <c r="CC3" s="5" t="s">
        <v>145</v>
      </c>
      <c r="CD3" s="5" t="s">
        <v>148</v>
      </c>
      <c r="CE3" s="5" t="s">
        <v>175</v>
      </c>
      <c r="CF3" s="5" t="s">
        <v>193</v>
      </c>
      <c r="CG3" s="5" t="s">
        <v>195</v>
      </c>
      <c r="CH3" s="5" t="s">
        <v>97</v>
      </c>
      <c r="CI3" s="5" t="s">
        <v>197</v>
      </c>
      <c r="CJ3" s="5"/>
      <c r="CK3" s="5"/>
      <c r="CL3" s="5" t="s">
        <v>121</v>
      </c>
      <c r="CM3" s="5"/>
      <c r="CN3" s="5"/>
      <c r="CO3" s="12" t="s">
        <v>312</v>
      </c>
      <c r="CP3" s="38" t="s">
        <v>313</v>
      </c>
    </row>
    <row r="4" spans="1:94">
      <c r="A4" s="5"/>
      <c r="B4" s="5"/>
      <c r="C4" s="28">
        <v>95</v>
      </c>
      <c r="D4" s="28">
        <v>30</v>
      </c>
      <c r="E4" s="28">
        <v>15</v>
      </c>
      <c r="F4" s="28">
        <v>5</v>
      </c>
      <c r="G4" s="28" t="s">
        <v>291</v>
      </c>
      <c r="H4" s="28"/>
      <c r="I4" s="28">
        <v>100</v>
      </c>
      <c r="J4" s="28">
        <v>25</v>
      </c>
      <c r="K4" s="28">
        <v>15</v>
      </c>
      <c r="L4" s="28">
        <v>15</v>
      </c>
      <c r="M4" s="28">
        <v>25</v>
      </c>
      <c r="N4" s="28">
        <v>10</v>
      </c>
      <c r="O4" s="28">
        <v>15</v>
      </c>
      <c r="P4" s="28">
        <v>5</v>
      </c>
      <c r="Q4" s="28">
        <v>5</v>
      </c>
      <c r="R4" s="28">
        <v>20</v>
      </c>
      <c r="S4" s="28" t="s">
        <v>291</v>
      </c>
      <c r="T4" s="28"/>
      <c r="U4" s="28">
        <v>10</v>
      </c>
      <c r="V4" s="28">
        <v>30</v>
      </c>
      <c r="W4" s="28">
        <v>15</v>
      </c>
      <c r="X4" s="28">
        <v>5</v>
      </c>
      <c r="Y4" s="28">
        <v>15</v>
      </c>
      <c r="Z4" s="28">
        <v>20</v>
      </c>
      <c r="AA4" s="28">
        <v>10</v>
      </c>
      <c r="AB4" s="28">
        <v>10</v>
      </c>
      <c r="AC4" s="28" t="s">
        <v>291</v>
      </c>
      <c r="AD4" s="28"/>
      <c r="AE4" s="28">
        <v>25</v>
      </c>
      <c r="AF4" s="28">
        <v>5</v>
      </c>
      <c r="AG4" s="28">
        <v>10</v>
      </c>
      <c r="AH4" s="28">
        <v>10</v>
      </c>
      <c r="AI4" s="28">
        <v>10</v>
      </c>
      <c r="AJ4" s="28">
        <v>10</v>
      </c>
      <c r="AK4" s="28">
        <v>10</v>
      </c>
      <c r="AL4" s="28">
        <v>10</v>
      </c>
      <c r="AM4" s="28">
        <v>10</v>
      </c>
      <c r="AN4" s="28">
        <v>10</v>
      </c>
      <c r="AO4" s="28">
        <v>15</v>
      </c>
      <c r="AP4" s="28">
        <v>15</v>
      </c>
      <c r="AQ4" s="28">
        <v>10</v>
      </c>
      <c r="AR4" s="28">
        <v>10</v>
      </c>
      <c r="AS4" s="28">
        <v>10</v>
      </c>
      <c r="AT4" s="28">
        <v>10</v>
      </c>
      <c r="AU4" s="28">
        <v>15</v>
      </c>
      <c r="AV4" s="28">
        <v>45</v>
      </c>
      <c r="AW4" s="28">
        <v>30</v>
      </c>
      <c r="AX4" s="28">
        <v>30</v>
      </c>
      <c r="AY4" s="28">
        <v>15</v>
      </c>
      <c r="AZ4" s="28">
        <v>20</v>
      </c>
      <c r="BA4" s="28">
        <v>15</v>
      </c>
      <c r="BB4" s="28">
        <v>10</v>
      </c>
      <c r="BC4" s="28">
        <v>10</v>
      </c>
      <c r="BD4" s="28">
        <v>10</v>
      </c>
      <c r="BE4" s="28">
        <v>10</v>
      </c>
      <c r="BF4" s="28">
        <v>10</v>
      </c>
      <c r="BG4" s="28">
        <v>10</v>
      </c>
      <c r="BH4" s="28" t="s">
        <v>291</v>
      </c>
      <c r="BI4" s="28"/>
      <c r="BJ4" s="28">
        <v>10</v>
      </c>
      <c r="BK4" s="28">
        <v>5</v>
      </c>
      <c r="BL4" s="28">
        <v>10</v>
      </c>
      <c r="BM4" s="28">
        <v>15</v>
      </c>
      <c r="BN4" s="28">
        <v>15</v>
      </c>
      <c r="BO4" s="28" t="s">
        <v>291</v>
      </c>
      <c r="BP4" s="28"/>
      <c r="BQ4" s="28">
        <v>25</v>
      </c>
      <c r="BR4" s="28">
        <v>10</v>
      </c>
      <c r="BS4" s="28">
        <v>10</v>
      </c>
      <c r="BT4" s="28">
        <v>5</v>
      </c>
      <c r="BU4" s="28">
        <v>15</v>
      </c>
      <c r="BV4" s="28">
        <v>5</v>
      </c>
      <c r="BW4" s="28">
        <v>15</v>
      </c>
      <c r="BX4" s="28" t="s">
        <v>291</v>
      </c>
      <c r="BY4" s="28"/>
      <c r="BZ4" s="28">
        <v>5</v>
      </c>
      <c r="CA4" s="28">
        <v>5</v>
      </c>
      <c r="CB4" s="28">
        <v>5</v>
      </c>
      <c r="CC4" s="28">
        <v>5</v>
      </c>
      <c r="CD4" s="28">
        <v>10</v>
      </c>
      <c r="CE4" s="28">
        <v>10</v>
      </c>
      <c r="CF4" s="28">
        <v>10</v>
      </c>
      <c r="CG4" s="28">
        <v>10</v>
      </c>
      <c r="CH4" s="28">
        <v>20</v>
      </c>
      <c r="CI4" s="28">
        <v>20</v>
      </c>
      <c r="CJ4" s="28" t="s">
        <v>291</v>
      </c>
      <c r="CK4" s="28"/>
      <c r="CL4" s="28">
        <v>20</v>
      </c>
      <c r="CM4" s="28" t="s">
        <v>291</v>
      </c>
      <c r="CN4" s="5"/>
      <c r="CO4" s="26"/>
      <c r="CP4" s="36" t="s">
        <v>314</v>
      </c>
    </row>
    <row r="5" spans="1:94">
      <c r="A5" s="5" t="s">
        <v>352</v>
      </c>
      <c r="B5" s="5"/>
      <c r="C5" s="54" t="s">
        <v>104</v>
      </c>
      <c r="D5" s="55" t="s">
        <v>104</v>
      </c>
      <c r="E5" s="54" t="s">
        <v>104</v>
      </c>
      <c r="F5" s="54" t="s">
        <v>104</v>
      </c>
      <c r="G5" s="5" t="s">
        <v>233</v>
      </c>
      <c r="H5" s="5"/>
      <c r="I5" s="54" t="s">
        <v>104</v>
      </c>
      <c r="J5" s="54" t="s">
        <v>104</v>
      </c>
      <c r="K5" s="54" t="s">
        <v>104</v>
      </c>
      <c r="L5" s="11"/>
      <c r="M5" s="54" t="s">
        <v>104</v>
      </c>
      <c r="N5" s="56" t="s">
        <v>104</v>
      </c>
      <c r="O5" s="54" t="s">
        <v>104</v>
      </c>
      <c r="P5" s="54" t="s">
        <v>104</v>
      </c>
      <c r="Q5" s="54" t="s">
        <v>104</v>
      </c>
      <c r="R5" s="54" t="s">
        <v>104</v>
      </c>
      <c r="S5" s="5" t="s">
        <v>241</v>
      </c>
      <c r="T5" s="5"/>
      <c r="U5" s="11"/>
      <c r="V5" s="54" t="s">
        <v>104</v>
      </c>
      <c r="W5" s="11"/>
      <c r="X5" s="54" t="s">
        <v>104</v>
      </c>
      <c r="Y5" s="11"/>
      <c r="Z5" s="54" t="s">
        <v>104</v>
      </c>
      <c r="AA5" s="56" t="s">
        <v>104</v>
      </c>
      <c r="AB5" s="54" t="s">
        <v>104</v>
      </c>
      <c r="AC5" s="60" t="s">
        <v>362</v>
      </c>
      <c r="AD5" s="5"/>
      <c r="AE5" s="56" t="s">
        <v>104</v>
      </c>
      <c r="AF5" s="56" t="s">
        <v>104</v>
      </c>
      <c r="AG5" s="54" t="s">
        <v>104</v>
      </c>
      <c r="AH5" s="56" t="s">
        <v>104</v>
      </c>
      <c r="AI5" s="56" t="s">
        <v>354</v>
      </c>
      <c r="AJ5" s="54" t="s">
        <v>104</v>
      </c>
      <c r="AK5" s="56" t="s">
        <v>104</v>
      </c>
      <c r="AL5" s="54" t="s">
        <v>104</v>
      </c>
      <c r="AM5" s="54" t="s">
        <v>104</v>
      </c>
      <c r="AN5" s="56" t="s">
        <v>354</v>
      </c>
      <c r="AO5" s="54" t="s">
        <v>104</v>
      </c>
      <c r="AP5" s="56" t="s">
        <v>354</v>
      </c>
      <c r="AQ5" s="56" t="s">
        <v>354</v>
      </c>
      <c r="AR5" s="54" t="s">
        <v>104</v>
      </c>
      <c r="AS5" s="54" t="s">
        <v>104</v>
      </c>
      <c r="AT5" s="54" t="s">
        <v>104</v>
      </c>
      <c r="AU5" s="54" t="s">
        <v>104</v>
      </c>
      <c r="AV5" s="54" t="s">
        <v>104</v>
      </c>
      <c r="AW5" s="54" t="s">
        <v>104</v>
      </c>
      <c r="AX5" s="54" t="s">
        <v>104</v>
      </c>
      <c r="AY5" s="54" t="s">
        <v>104</v>
      </c>
      <c r="AZ5" s="54" t="s">
        <v>104</v>
      </c>
      <c r="BA5" s="11"/>
      <c r="BB5" s="54" t="s">
        <v>104</v>
      </c>
      <c r="BC5" s="54" t="s">
        <v>104</v>
      </c>
      <c r="BD5" s="54" t="s">
        <v>104</v>
      </c>
      <c r="BE5" s="11"/>
      <c r="BF5" s="54" t="s">
        <v>104</v>
      </c>
      <c r="BG5" s="54" t="s">
        <v>104</v>
      </c>
      <c r="BH5" s="5" t="s">
        <v>282</v>
      </c>
      <c r="BI5" s="5"/>
      <c r="BJ5" s="56" t="s">
        <v>104</v>
      </c>
      <c r="BK5" s="56" t="s">
        <v>104</v>
      </c>
      <c r="BL5" s="56" t="s">
        <v>104</v>
      </c>
      <c r="BM5" s="56" t="s">
        <v>104</v>
      </c>
      <c r="BN5" s="11"/>
      <c r="BO5" s="5" t="s">
        <v>293</v>
      </c>
      <c r="BP5" s="5"/>
      <c r="BQ5" s="11"/>
      <c r="BR5" s="11"/>
      <c r="BS5" s="56" t="s">
        <v>104</v>
      </c>
      <c r="BT5" s="56" t="s">
        <v>104</v>
      </c>
      <c r="BU5" s="56" t="s">
        <v>104</v>
      </c>
      <c r="BV5" s="11"/>
      <c r="BW5" s="56" t="s">
        <v>104</v>
      </c>
      <c r="BX5" s="5" t="s">
        <v>325</v>
      </c>
      <c r="BY5" s="5"/>
      <c r="BZ5" s="56" t="s">
        <v>104</v>
      </c>
      <c r="CA5" s="56" t="s">
        <v>104</v>
      </c>
      <c r="CB5" s="56" t="s">
        <v>104</v>
      </c>
      <c r="CC5" s="11"/>
      <c r="CD5" s="56" t="s">
        <v>104</v>
      </c>
      <c r="CE5" s="56" t="s">
        <v>104</v>
      </c>
      <c r="CF5" s="56" t="s">
        <v>104</v>
      </c>
      <c r="CG5" s="56" t="s">
        <v>104</v>
      </c>
      <c r="CH5" s="54" t="s">
        <v>104</v>
      </c>
      <c r="CI5" s="54" t="s">
        <v>104</v>
      </c>
      <c r="CJ5" s="5" t="s">
        <v>303</v>
      </c>
      <c r="CK5" s="5"/>
      <c r="CL5" s="56" t="s">
        <v>104</v>
      </c>
      <c r="CM5" s="5" t="s">
        <v>294</v>
      </c>
      <c r="CN5" s="5"/>
      <c r="CO5" s="5">
        <f>265/1015</f>
        <v>0.26108374384236455</v>
      </c>
      <c r="CP5" s="57">
        <f>CO5+0.1</f>
        <v>0.36108374384236452</v>
      </c>
    </row>
  </sheetData>
  <mergeCells count="7">
    <mergeCell ref="BZ1:CI1"/>
    <mergeCell ref="C1:F1"/>
    <mergeCell ref="I1:R1"/>
    <mergeCell ref="U1:AB1"/>
    <mergeCell ref="AE1:BG1"/>
    <mergeCell ref="BJ1:BN1"/>
    <mergeCell ref="BQ1:BW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>
      <selection activeCell="I33" sqref="I33"/>
    </sheetView>
  </sheetViews>
  <sheetFormatPr defaultColWidth="11" defaultRowHeight="15.75"/>
  <cols>
    <col min="1" max="1" width="10.875" style="41"/>
    <col min="2" max="2" width="24.5" style="3" customWidth="1"/>
    <col min="3" max="4" width="10.875" style="41"/>
  </cols>
  <sheetData>
    <row r="1" spans="1:7" s="16" customFormat="1" ht="18.75">
      <c r="A1" s="16" t="s">
        <v>331</v>
      </c>
      <c r="B1" s="23" t="s">
        <v>332</v>
      </c>
      <c r="C1" s="16" t="s">
        <v>333</v>
      </c>
      <c r="D1" s="16" t="s">
        <v>334</v>
      </c>
      <c r="E1" s="16" t="s">
        <v>335</v>
      </c>
    </row>
    <row r="2" spans="1:7">
      <c r="A2" s="41">
        <v>1</v>
      </c>
      <c r="B2" s="3" t="s">
        <v>15</v>
      </c>
      <c r="C2" s="40" t="s">
        <v>337</v>
      </c>
      <c r="D2" s="41" t="s">
        <v>338</v>
      </c>
      <c r="E2" s="35">
        <f>Assembly!CK21</f>
        <v>0.87130044843049326</v>
      </c>
    </row>
    <row r="3" spans="1:7">
      <c r="A3" s="41">
        <v>2</v>
      </c>
      <c r="B3" s="3" t="s">
        <v>40</v>
      </c>
      <c r="C3" s="40" t="s">
        <v>337</v>
      </c>
      <c r="D3" s="41" t="s">
        <v>338</v>
      </c>
      <c r="E3" s="35">
        <f>Assembly!CK46</f>
        <v>0.84439461883408073</v>
      </c>
    </row>
    <row r="4" spans="1:7">
      <c r="A4" s="41">
        <v>3</v>
      </c>
      <c r="B4" s="3" t="s">
        <v>14</v>
      </c>
      <c r="C4" s="40" t="s">
        <v>337</v>
      </c>
      <c r="D4" s="41" t="s">
        <v>338</v>
      </c>
      <c r="E4" s="35">
        <f>Assembly!CK20</f>
        <v>0.8040358744394619</v>
      </c>
    </row>
    <row r="5" spans="1:7">
      <c r="A5" s="41">
        <v>4</v>
      </c>
      <c r="B5" s="3" t="s">
        <v>12</v>
      </c>
      <c r="C5" s="40" t="s">
        <v>337</v>
      </c>
      <c r="D5" s="41" t="s">
        <v>338</v>
      </c>
      <c r="E5" s="35">
        <f>Assembly!CK18</f>
        <v>0.78181818181818175</v>
      </c>
    </row>
    <row r="6" spans="1:7">
      <c r="A6" s="41">
        <v>5</v>
      </c>
      <c r="B6" s="3" t="s">
        <v>28</v>
      </c>
      <c r="C6" s="40" t="s">
        <v>337</v>
      </c>
      <c r="D6" s="41" t="s">
        <v>338</v>
      </c>
      <c r="E6" s="35">
        <f>Assembly!CK34</f>
        <v>0.77713004484304926</v>
      </c>
    </row>
    <row r="7" spans="1:7">
      <c r="A7" s="41">
        <v>6</v>
      </c>
      <c r="B7" s="3" t="s">
        <v>48</v>
      </c>
      <c r="C7" s="40" t="s">
        <v>337</v>
      </c>
      <c r="D7" s="41" t="s">
        <v>339</v>
      </c>
      <c r="E7" s="35">
        <f>Senate!CN12</f>
        <v>0.72995594713656387</v>
      </c>
      <c r="G7" s="35"/>
    </row>
    <row r="8" spans="1:7">
      <c r="A8" s="41">
        <v>7</v>
      </c>
      <c r="B8" s="3" t="s">
        <v>44</v>
      </c>
      <c r="C8" s="40" t="s">
        <v>337</v>
      </c>
      <c r="D8" s="41" t="s">
        <v>339</v>
      </c>
      <c r="E8" s="35">
        <f>Senate!CN8</f>
        <v>0.71674008810572687</v>
      </c>
    </row>
    <row r="9" spans="1:7">
      <c r="A9" s="41">
        <v>8</v>
      </c>
      <c r="B9" s="3" t="s">
        <v>59</v>
      </c>
      <c r="C9" s="40" t="s">
        <v>337</v>
      </c>
      <c r="D9" s="41" t="s">
        <v>339</v>
      </c>
      <c r="E9" s="35">
        <f>Senate!CN23</f>
        <v>0.70352422907488987</v>
      </c>
    </row>
    <row r="10" spans="1:7">
      <c r="A10" s="41">
        <v>9</v>
      </c>
      <c r="B10" s="3" t="s">
        <v>19</v>
      </c>
      <c r="C10" s="40" t="s">
        <v>337</v>
      </c>
      <c r="D10" s="41" t="s">
        <v>338</v>
      </c>
      <c r="E10" s="35">
        <f>Assembly!CK25</f>
        <v>0.69276018099547509</v>
      </c>
    </row>
    <row r="11" spans="1:7">
      <c r="A11" s="41">
        <v>10</v>
      </c>
      <c r="B11" s="3" t="s">
        <v>20</v>
      </c>
      <c r="C11" s="40" t="s">
        <v>337</v>
      </c>
      <c r="D11" s="41" t="s">
        <v>338</v>
      </c>
      <c r="E11" s="35">
        <f>Assembly!CK26</f>
        <v>0.59327354260089682</v>
      </c>
    </row>
    <row r="12" spans="1:7">
      <c r="A12" s="41">
        <v>11</v>
      </c>
      <c r="B12" s="3" t="s">
        <v>27</v>
      </c>
      <c r="C12" s="40" t="s">
        <v>337</v>
      </c>
      <c r="D12" s="41" t="s">
        <v>338</v>
      </c>
      <c r="E12" s="35">
        <f>Assembly!CK33</f>
        <v>0.58430493273542605</v>
      </c>
    </row>
    <row r="13" spans="1:7">
      <c r="A13" s="41">
        <v>12</v>
      </c>
      <c r="B13" s="3" t="s">
        <v>21</v>
      </c>
      <c r="C13" s="40" t="s">
        <v>337</v>
      </c>
      <c r="D13" s="41" t="s">
        <v>338</v>
      </c>
      <c r="E13" s="35">
        <f>Assembly!CK27</f>
        <v>0.57085201793721974</v>
      </c>
    </row>
    <row r="14" spans="1:7">
      <c r="A14" s="41">
        <v>13</v>
      </c>
      <c r="B14" s="3" t="s">
        <v>41</v>
      </c>
      <c r="C14" s="40" t="s">
        <v>337</v>
      </c>
      <c r="D14" s="41" t="s">
        <v>338</v>
      </c>
      <c r="E14" s="35">
        <f>Assembly!CK47</f>
        <v>0.562962962962963</v>
      </c>
    </row>
    <row r="15" spans="1:7">
      <c r="A15" s="41">
        <v>14</v>
      </c>
      <c r="B15" s="3" t="s">
        <v>18</v>
      </c>
      <c r="C15" s="40" t="s">
        <v>337</v>
      </c>
      <c r="D15" s="41" t="s">
        <v>338</v>
      </c>
      <c r="E15" s="35">
        <f>Assembly!CK24</f>
        <v>0.56046511627906981</v>
      </c>
    </row>
    <row r="16" spans="1:7">
      <c r="A16" s="41">
        <v>15</v>
      </c>
      <c r="B16" s="3" t="s">
        <v>33</v>
      </c>
      <c r="C16" s="40" t="s">
        <v>337</v>
      </c>
      <c r="D16" s="41" t="s">
        <v>338</v>
      </c>
      <c r="E16" s="35">
        <f>Assembly!CK39</f>
        <v>0.55000000000000004</v>
      </c>
    </row>
    <row r="17" spans="1:8">
      <c r="A17" s="41">
        <v>16</v>
      </c>
      <c r="B17" s="3" t="s">
        <v>47</v>
      </c>
      <c r="C17" s="40" t="s">
        <v>337</v>
      </c>
      <c r="D17" s="41" t="s">
        <v>339</v>
      </c>
      <c r="E17" s="35">
        <f>Senate!CN11</f>
        <v>0.53612334801762118</v>
      </c>
      <c r="H17" s="35"/>
    </row>
    <row r="18" spans="1:8">
      <c r="A18" s="41">
        <v>18</v>
      </c>
      <c r="B18" s="3" t="s">
        <v>2</v>
      </c>
      <c r="C18" s="40" t="s">
        <v>337</v>
      </c>
      <c r="D18" s="41" t="s">
        <v>338</v>
      </c>
      <c r="E18" s="35">
        <f>Assembly!CK7</f>
        <v>0.51509433962264151</v>
      </c>
    </row>
    <row r="19" spans="1:8">
      <c r="A19" s="41">
        <v>17</v>
      </c>
      <c r="B19" s="3" t="s">
        <v>349</v>
      </c>
      <c r="C19" s="42" t="s">
        <v>336</v>
      </c>
      <c r="D19" s="41" t="s">
        <v>339</v>
      </c>
      <c r="E19" s="35">
        <f>Senate!CN26</f>
        <v>0.51258741258741258</v>
      </c>
    </row>
    <row r="20" spans="1:8">
      <c r="A20" s="41">
        <v>19</v>
      </c>
      <c r="B20" s="3" t="s">
        <v>23</v>
      </c>
      <c r="C20" s="40" t="s">
        <v>337</v>
      </c>
      <c r="D20" s="41" t="s">
        <v>338</v>
      </c>
      <c r="E20" s="35">
        <f>Assembly!CK29</f>
        <v>0.51255605381165925</v>
      </c>
    </row>
    <row r="21" spans="1:8">
      <c r="A21" s="84">
        <v>0.5</v>
      </c>
      <c r="B21" s="85"/>
      <c r="C21" s="85"/>
      <c r="D21" s="85"/>
      <c r="E21" s="85"/>
    </row>
    <row r="22" spans="1:8">
      <c r="A22" s="41">
        <v>20</v>
      </c>
      <c r="B22" s="3" t="s">
        <v>37</v>
      </c>
      <c r="C22" s="40" t="s">
        <v>337</v>
      </c>
      <c r="D22" s="41" t="s">
        <v>338</v>
      </c>
      <c r="E22" s="35">
        <f>Assembly!CK43</f>
        <v>0.49910313901345293</v>
      </c>
    </row>
    <row r="23" spans="1:8">
      <c r="A23" s="41">
        <v>21</v>
      </c>
      <c r="B23" s="3" t="s">
        <v>50</v>
      </c>
      <c r="C23" s="40" t="s">
        <v>337</v>
      </c>
      <c r="D23" s="41" t="s">
        <v>339</v>
      </c>
      <c r="E23" s="35">
        <f>Senate!CN14</f>
        <v>0.47004405286343609</v>
      </c>
    </row>
    <row r="24" spans="1:8">
      <c r="A24" s="41">
        <v>22</v>
      </c>
      <c r="B24" s="3" t="s">
        <v>49</v>
      </c>
      <c r="C24" s="40" t="s">
        <v>337</v>
      </c>
      <c r="D24" s="41" t="s">
        <v>339</v>
      </c>
      <c r="E24" s="35">
        <f>Senate!CN13</f>
        <v>0.46123348017621146</v>
      </c>
    </row>
    <row r="25" spans="1:8">
      <c r="A25" s="41">
        <v>22</v>
      </c>
      <c r="B25" s="3" t="s">
        <v>53</v>
      </c>
      <c r="C25" s="40" t="s">
        <v>337</v>
      </c>
      <c r="D25" s="41" t="s">
        <v>339</v>
      </c>
      <c r="E25" s="35">
        <f>Senate!CN17</f>
        <v>0.46123348017621146</v>
      </c>
    </row>
    <row r="26" spans="1:8">
      <c r="A26" s="41">
        <v>24</v>
      </c>
      <c r="B26" s="3" t="s">
        <v>57</v>
      </c>
      <c r="C26" s="40" t="s">
        <v>337</v>
      </c>
      <c r="D26" s="41" t="s">
        <v>339</v>
      </c>
      <c r="E26" s="35">
        <f>Senate!CN21</f>
        <v>0.44801762114537447</v>
      </c>
    </row>
    <row r="27" spans="1:8">
      <c r="A27" s="41">
        <v>25</v>
      </c>
      <c r="B27" s="3" t="s">
        <v>43</v>
      </c>
      <c r="C27" s="40" t="s">
        <v>337</v>
      </c>
      <c r="D27" s="41" t="s">
        <v>339</v>
      </c>
      <c r="E27" s="35">
        <f>Senate!CN7</f>
        <v>0.44684684684684683</v>
      </c>
    </row>
    <row r="28" spans="1:8">
      <c r="A28" s="41">
        <v>26</v>
      </c>
      <c r="B28" s="3" t="s">
        <v>51</v>
      </c>
      <c r="C28" s="40" t="s">
        <v>337</v>
      </c>
      <c r="D28" s="41" t="s">
        <v>339</v>
      </c>
      <c r="E28" s="35">
        <f>Senate!CN15</f>
        <v>0.43480176211453747</v>
      </c>
    </row>
    <row r="29" spans="1:8">
      <c r="A29" s="41">
        <v>27</v>
      </c>
      <c r="B29" s="3" t="s">
        <v>26</v>
      </c>
      <c r="C29" s="42" t="s">
        <v>336</v>
      </c>
      <c r="D29" s="41" t="s">
        <v>338</v>
      </c>
      <c r="E29" s="35">
        <f>Assembly!CK32</f>
        <v>0.4004484304932735</v>
      </c>
    </row>
    <row r="30" spans="1:8">
      <c r="A30" s="41">
        <v>27</v>
      </c>
      <c r="B30" s="3" t="s">
        <v>56</v>
      </c>
      <c r="C30" s="42" t="s">
        <v>336</v>
      </c>
      <c r="D30" s="41" t="s">
        <v>339</v>
      </c>
      <c r="E30" s="35">
        <f>Senate!CN20</f>
        <v>0.4004484304932735</v>
      </c>
    </row>
    <row r="31" spans="1:8">
      <c r="A31" s="41">
        <v>29</v>
      </c>
      <c r="B31" s="3" t="s">
        <v>52</v>
      </c>
      <c r="C31" s="42" t="s">
        <v>336</v>
      </c>
      <c r="D31" s="41" t="s">
        <v>339</v>
      </c>
      <c r="E31" s="35">
        <f>Senate!CN16</f>
        <v>0.39910714285714288</v>
      </c>
    </row>
    <row r="32" spans="1:8">
      <c r="A32" s="41">
        <v>30</v>
      </c>
      <c r="B32" s="3" t="s">
        <v>25</v>
      </c>
      <c r="C32" s="42" t="s">
        <v>336</v>
      </c>
      <c r="D32" s="41" t="s">
        <v>338</v>
      </c>
      <c r="E32" s="35">
        <f>Assembly!CK31</f>
        <v>0.39648241206030155</v>
      </c>
    </row>
    <row r="33" spans="1:5">
      <c r="A33" s="41">
        <v>31</v>
      </c>
      <c r="B33" s="3" t="s">
        <v>45</v>
      </c>
      <c r="C33" s="42" t="s">
        <v>336</v>
      </c>
      <c r="D33" s="41" t="s">
        <v>339</v>
      </c>
      <c r="E33" s="35">
        <f>Senate!CN9</f>
        <v>0.39515418502202648</v>
      </c>
    </row>
    <row r="34" spans="1:5">
      <c r="A34" s="41">
        <v>31</v>
      </c>
      <c r="B34" s="3" t="s">
        <v>60</v>
      </c>
      <c r="C34" s="42" t="s">
        <v>336</v>
      </c>
      <c r="D34" s="41" t="s">
        <v>339</v>
      </c>
      <c r="E34" s="35">
        <f>Senate!CN24</f>
        <v>0.39515418502202648</v>
      </c>
    </row>
    <row r="35" spans="1:5">
      <c r="A35" s="41">
        <v>33</v>
      </c>
      <c r="B35" s="3" t="s">
        <v>54</v>
      </c>
      <c r="C35" s="42" t="s">
        <v>336</v>
      </c>
      <c r="D35" s="41" t="s">
        <v>339</v>
      </c>
      <c r="E35" s="35">
        <f>Senate!CN18</f>
        <v>0.39147982062780273</v>
      </c>
    </row>
    <row r="36" spans="1:5">
      <c r="A36" s="41">
        <v>34</v>
      </c>
      <c r="B36" s="3" t="s">
        <v>4</v>
      </c>
      <c r="C36" s="42" t="s">
        <v>336</v>
      </c>
      <c r="D36" s="41" t="s">
        <v>338</v>
      </c>
      <c r="E36" s="35">
        <f>Assembly!CK10</f>
        <v>0.38773584905660374</v>
      </c>
    </row>
    <row r="37" spans="1:5">
      <c r="A37" s="41">
        <v>35</v>
      </c>
      <c r="B37" s="3" t="s">
        <v>42</v>
      </c>
      <c r="C37" s="42" t="s">
        <v>336</v>
      </c>
      <c r="D37" s="41" t="s">
        <v>339</v>
      </c>
      <c r="E37" s="35">
        <f>Senate!CN6</f>
        <v>0.38634361233480174</v>
      </c>
    </row>
    <row r="38" spans="1:5">
      <c r="A38" s="41">
        <v>35</v>
      </c>
      <c r="B38" s="3" t="s">
        <v>55</v>
      </c>
      <c r="C38" s="42" t="s">
        <v>336</v>
      </c>
      <c r="D38" s="41" t="s">
        <v>339</v>
      </c>
      <c r="E38" s="35">
        <f>Senate!CN19</f>
        <v>0.38634361233480174</v>
      </c>
    </row>
    <row r="39" spans="1:5">
      <c r="A39" s="41">
        <v>35</v>
      </c>
      <c r="B39" s="3" t="s">
        <v>61</v>
      </c>
      <c r="C39" s="42" t="s">
        <v>336</v>
      </c>
      <c r="D39" s="41" t="s">
        <v>339</v>
      </c>
      <c r="E39" s="35">
        <f>Senate!CN25</f>
        <v>0.38634361233480174</v>
      </c>
    </row>
    <row r="40" spans="1:5">
      <c r="A40" s="41">
        <v>38</v>
      </c>
      <c r="B40" s="3" t="s">
        <v>46</v>
      </c>
      <c r="C40" s="42" t="s">
        <v>336</v>
      </c>
      <c r="D40" s="41" t="s">
        <v>339</v>
      </c>
      <c r="E40" s="35">
        <f>Senate!CN10</f>
        <v>0.37477477477477483</v>
      </c>
    </row>
    <row r="41" spans="1:5">
      <c r="A41" s="41">
        <v>38</v>
      </c>
      <c r="B41" s="3" t="s">
        <v>58</v>
      </c>
      <c r="C41" s="42" t="s">
        <v>336</v>
      </c>
      <c r="D41" s="41" t="s">
        <v>339</v>
      </c>
      <c r="E41" s="35">
        <f>Senate!CN22</f>
        <v>0.37477477477477483</v>
      </c>
    </row>
    <row r="42" spans="1:5">
      <c r="A42" s="41">
        <v>40</v>
      </c>
      <c r="B42" s="3" t="s">
        <v>1</v>
      </c>
      <c r="C42" s="42" t="s">
        <v>336</v>
      </c>
      <c r="D42" s="41" t="s">
        <v>338</v>
      </c>
      <c r="E42" s="35">
        <f>Assembly!CK8</f>
        <v>0.36905829596412554</v>
      </c>
    </row>
    <row r="43" spans="1:5">
      <c r="A43" s="41">
        <v>40</v>
      </c>
      <c r="B43" s="3" t="s">
        <v>11</v>
      </c>
      <c r="C43" s="42" t="s">
        <v>336</v>
      </c>
      <c r="D43" s="41" t="s">
        <v>338</v>
      </c>
      <c r="E43" s="35">
        <f>Assembly!CK17</f>
        <v>0.36905829596412554</v>
      </c>
    </row>
    <row r="44" spans="1:5">
      <c r="A44" s="41">
        <v>42</v>
      </c>
      <c r="B44" s="3" t="s">
        <v>30</v>
      </c>
      <c r="C44" s="42" t="s">
        <v>336</v>
      </c>
      <c r="D44" s="41" t="s">
        <v>338</v>
      </c>
      <c r="E44" s="35">
        <f>Assembly!CK36</f>
        <v>0.3645739910313901</v>
      </c>
    </row>
    <row r="45" spans="1:5">
      <c r="A45" s="41">
        <v>43</v>
      </c>
      <c r="B45" s="3" t="s">
        <v>24</v>
      </c>
      <c r="C45" s="42" t="s">
        <v>336</v>
      </c>
      <c r="D45" s="41" t="s">
        <v>338</v>
      </c>
      <c r="E45" s="35">
        <f>Assembly!CK30</f>
        <v>0.36315789473684212</v>
      </c>
    </row>
    <row r="46" spans="1:5">
      <c r="A46" s="41">
        <v>44</v>
      </c>
      <c r="B46" s="3" t="s">
        <v>7</v>
      </c>
      <c r="C46" s="42" t="s">
        <v>336</v>
      </c>
      <c r="D46" s="41" t="s">
        <v>338</v>
      </c>
      <c r="E46" s="35">
        <f>Assembly!CK13</f>
        <v>0.36008968609865466</v>
      </c>
    </row>
    <row r="47" spans="1:5">
      <c r="A47" s="41">
        <v>44</v>
      </c>
      <c r="B47" s="3" t="s">
        <v>22</v>
      </c>
      <c r="C47" s="42" t="s">
        <v>336</v>
      </c>
      <c r="D47" s="41" t="s">
        <v>338</v>
      </c>
      <c r="E47" s="35">
        <f>Assembly!CK28</f>
        <v>0.36008968609865466</v>
      </c>
    </row>
    <row r="48" spans="1:5">
      <c r="A48" s="41">
        <v>46</v>
      </c>
      <c r="B48" s="3" t="s">
        <v>6</v>
      </c>
      <c r="C48" s="42" t="s">
        <v>336</v>
      </c>
      <c r="D48" s="41" t="s">
        <v>338</v>
      </c>
      <c r="E48" s="35">
        <f>Assembly!CK12</f>
        <v>0.35560538116591933</v>
      </c>
    </row>
    <row r="49" spans="1:5">
      <c r="A49" s="41">
        <v>46</v>
      </c>
      <c r="B49" s="3" t="s">
        <v>32</v>
      </c>
      <c r="C49" s="42" t="s">
        <v>336</v>
      </c>
      <c r="D49" s="41" t="s">
        <v>338</v>
      </c>
      <c r="E49" s="35">
        <f>Assembly!CK38</f>
        <v>0.35560538116591933</v>
      </c>
    </row>
    <row r="50" spans="1:5">
      <c r="A50" s="41">
        <v>48</v>
      </c>
      <c r="B50" s="3" t="s">
        <v>3</v>
      </c>
      <c r="C50" s="42" t="s">
        <v>336</v>
      </c>
      <c r="D50" s="41" t="s">
        <v>338</v>
      </c>
      <c r="E50" s="35">
        <f>Assembly!CK9</f>
        <v>0.35257731958762883</v>
      </c>
    </row>
    <row r="51" spans="1:5">
      <c r="A51" s="41">
        <v>49</v>
      </c>
      <c r="B51" s="3" t="s">
        <v>36</v>
      </c>
      <c r="C51" s="42" t="s">
        <v>336</v>
      </c>
      <c r="D51" s="41" t="s">
        <v>338</v>
      </c>
      <c r="E51" s="35">
        <f>Assembly!CK42</f>
        <v>0.35114155251141554</v>
      </c>
    </row>
    <row r="52" spans="1:5">
      <c r="A52" s="41">
        <v>49</v>
      </c>
      <c r="B52" s="3" t="s">
        <v>0</v>
      </c>
      <c r="C52" s="42" t="s">
        <v>336</v>
      </c>
      <c r="D52" s="41" t="s">
        <v>338</v>
      </c>
      <c r="E52" s="35">
        <f>Assembly!CK6</f>
        <v>0.35112107623318389</v>
      </c>
    </row>
    <row r="53" spans="1:5">
      <c r="A53" s="41">
        <v>49</v>
      </c>
      <c r="B53" s="3" t="s">
        <v>8</v>
      </c>
      <c r="C53" s="42" t="s">
        <v>336</v>
      </c>
      <c r="D53" s="41" t="s">
        <v>338</v>
      </c>
      <c r="E53" s="35">
        <f>Assembly!CK14</f>
        <v>0.35112107623318389</v>
      </c>
    </row>
    <row r="54" spans="1:5">
      <c r="A54" s="41">
        <v>49</v>
      </c>
      <c r="B54" s="3" t="s">
        <v>35</v>
      </c>
      <c r="C54" s="42" t="s">
        <v>336</v>
      </c>
      <c r="D54" s="41" t="s">
        <v>338</v>
      </c>
      <c r="E54" s="35">
        <f>Assembly!CK41</f>
        <v>0.35112107623318389</v>
      </c>
    </row>
    <row r="55" spans="1:5">
      <c r="A55" s="41">
        <v>53</v>
      </c>
      <c r="B55" s="3" t="s">
        <v>29</v>
      </c>
      <c r="C55" s="42" t="s">
        <v>336</v>
      </c>
      <c r="D55" s="41" t="s">
        <v>338</v>
      </c>
      <c r="E55" s="35">
        <f>Assembly!CK35</f>
        <v>0.34423963133640556</v>
      </c>
    </row>
    <row r="56" spans="1:5">
      <c r="A56" s="41">
        <v>54</v>
      </c>
      <c r="B56" s="3" t="s">
        <v>31</v>
      </c>
      <c r="C56" s="42" t="s">
        <v>336</v>
      </c>
      <c r="D56" s="41" t="s">
        <v>338</v>
      </c>
      <c r="E56" s="35">
        <f>Assembly!CK37</f>
        <v>0.34215246636771302</v>
      </c>
    </row>
    <row r="57" spans="1:5">
      <c r="A57" s="41">
        <v>55</v>
      </c>
      <c r="B57" s="3" t="s">
        <v>5</v>
      </c>
      <c r="C57" s="42" t="s">
        <v>336</v>
      </c>
      <c r="D57" s="41" t="s">
        <v>338</v>
      </c>
      <c r="E57" s="35">
        <f>Assembly!CK11</f>
        <v>0.33766816143497758</v>
      </c>
    </row>
    <row r="58" spans="1:5">
      <c r="A58" s="41">
        <v>56</v>
      </c>
      <c r="B58" s="3" t="s">
        <v>39</v>
      </c>
      <c r="C58" s="42" t="s">
        <v>336</v>
      </c>
      <c r="D58" s="41" t="s">
        <v>338</v>
      </c>
      <c r="E58" s="35">
        <f>Assembly!CK45</f>
        <v>0.33157894736842108</v>
      </c>
    </row>
    <row r="59" spans="1:5">
      <c r="A59" s="41">
        <v>57</v>
      </c>
      <c r="B59" s="3" t="s">
        <v>350</v>
      </c>
      <c r="C59" s="42" t="s">
        <v>336</v>
      </c>
      <c r="D59" s="41" t="s">
        <v>338</v>
      </c>
      <c r="E59" s="35">
        <f>Assembly!CK40</f>
        <v>0.3289156626506024</v>
      </c>
    </row>
    <row r="60" spans="1:5">
      <c r="A60" s="41">
        <v>58</v>
      </c>
      <c r="B60" s="3" t="s">
        <v>9</v>
      </c>
      <c r="C60" s="42" t="s">
        <v>336</v>
      </c>
      <c r="D60" s="41" t="s">
        <v>338</v>
      </c>
      <c r="E60" s="35">
        <f>Assembly!CK15</f>
        <v>0.3286995515695067</v>
      </c>
    </row>
    <row r="61" spans="1:5">
      <c r="A61" s="41">
        <v>59</v>
      </c>
      <c r="B61" s="3" t="s">
        <v>38</v>
      </c>
      <c r="C61" s="42" t="s">
        <v>336</v>
      </c>
      <c r="D61" s="41" t="s">
        <v>338</v>
      </c>
      <c r="E61" s="35">
        <f>Assembly!CK44</f>
        <v>0.31524663677130049</v>
      </c>
    </row>
    <row r="62" spans="1:5">
      <c r="A62" s="41">
        <v>60</v>
      </c>
      <c r="B62" s="3" t="s">
        <v>16</v>
      </c>
      <c r="C62" s="42" t="s">
        <v>336</v>
      </c>
      <c r="D62" s="41" t="s">
        <v>338</v>
      </c>
      <c r="E62" s="35">
        <f>Assembly!CK22</f>
        <v>0.30627802690582961</v>
      </c>
    </row>
    <row r="63" spans="1:5">
      <c r="A63" s="41">
        <v>60</v>
      </c>
      <c r="B63" s="3" t="s">
        <v>17</v>
      </c>
      <c r="C63" s="42" t="s">
        <v>336</v>
      </c>
      <c r="D63" s="41" t="s">
        <v>338</v>
      </c>
      <c r="E63" s="35">
        <f>Assembly!CK23</f>
        <v>0.30627802690582961</v>
      </c>
    </row>
    <row r="64" spans="1:5">
      <c r="A64" s="41">
        <v>62</v>
      </c>
      <c r="B64" s="3" t="s">
        <v>10</v>
      </c>
      <c r="C64" s="42" t="s">
        <v>336</v>
      </c>
      <c r="D64" s="41" t="s">
        <v>338</v>
      </c>
      <c r="E64" s="35">
        <f>Assembly!CK16</f>
        <v>0.30187793427230047</v>
      </c>
    </row>
    <row r="65" spans="1:5">
      <c r="A65" s="43">
        <v>63</v>
      </c>
      <c r="B65" s="3" t="s">
        <v>13</v>
      </c>
      <c r="C65" s="42" t="s">
        <v>336</v>
      </c>
      <c r="D65" s="43" t="s">
        <v>338</v>
      </c>
      <c r="E65" s="35">
        <f>Assembly!CK19</f>
        <v>0.30179372197309418</v>
      </c>
    </row>
    <row r="66" spans="1:5">
      <c r="A66" s="82" t="s">
        <v>348</v>
      </c>
      <c r="B66" s="82"/>
      <c r="C66" s="82"/>
      <c r="D66" s="82"/>
      <c r="E66" s="82"/>
    </row>
    <row r="67" spans="1:5" ht="30" customHeight="1">
      <c r="A67" s="83" t="s">
        <v>351</v>
      </c>
      <c r="B67" s="83"/>
      <c r="C67" s="83"/>
      <c r="D67" s="83"/>
      <c r="E67" s="83"/>
    </row>
  </sheetData>
  <sortState ref="A2:E65">
    <sortCondition descending="1" ref="E2:E65"/>
  </sortState>
  <mergeCells count="3">
    <mergeCell ref="A66:E66"/>
    <mergeCell ref="A67:E67"/>
    <mergeCell ref="A21:E2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sqref="A1:B10"/>
    </sheetView>
  </sheetViews>
  <sheetFormatPr defaultColWidth="11" defaultRowHeight="15.75"/>
  <cols>
    <col min="1" max="1" width="19.625" style="41" customWidth="1"/>
    <col min="2" max="2" width="10.875" style="41"/>
  </cols>
  <sheetData>
    <row r="1" spans="1:2" ht="18.75">
      <c r="A1" s="86" t="s">
        <v>347</v>
      </c>
      <c r="B1" s="86"/>
    </row>
    <row r="2" spans="1:2">
      <c r="A2" s="61" t="s">
        <v>340</v>
      </c>
      <c r="B2" s="62">
        <v>0.45900000000000002</v>
      </c>
    </row>
    <row r="3" spans="1:2">
      <c r="A3" s="61" t="s">
        <v>338</v>
      </c>
      <c r="B3" s="62">
        <v>0.45490000000000003</v>
      </c>
    </row>
    <row r="4" spans="1:2">
      <c r="A4" s="61" t="s">
        <v>339</v>
      </c>
      <c r="B4" s="62">
        <v>0.4672</v>
      </c>
    </row>
    <row r="5" spans="1:2">
      <c r="A5" s="61" t="s">
        <v>341</v>
      </c>
      <c r="B5" s="62">
        <v>0.36280000000000001</v>
      </c>
    </row>
    <row r="6" spans="1:2">
      <c r="A6" s="61" t="s">
        <v>342</v>
      </c>
      <c r="B6" s="62">
        <v>0.60509999999999997</v>
      </c>
    </row>
    <row r="7" spans="1:2">
      <c r="A7" s="61" t="s">
        <v>343</v>
      </c>
      <c r="B7" s="62">
        <v>0.34749999999999998</v>
      </c>
    </row>
    <row r="8" spans="1:2">
      <c r="A8" s="61" t="s">
        <v>344</v>
      </c>
      <c r="B8" s="62">
        <v>0.64800000000000002</v>
      </c>
    </row>
    <row r="9" spans="1:2">
      <c r="A9" s="61" t="s">
        <v>345</v>
      </c>
      <c r="B9" s="62">
        <v>0.4002</v>
      </c>
    </row>
    <row r="10" spans="1:2">
      <c r="A10" s="61" t="s">
        <v>346</v>
      </c>
      <c r="B10" s="62">
        <v>0.54090000000000005</v>
      </c>
    </row>
  </sheetData>
  <mergeCells count="1">
    <mergeCell ref="A1:B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Assembly</vt:lpstr>
      <vt:lpstr>Senate</vt:lpstr>
      <vt:lpstr>Governor</vt:lpstr>
      <vt:lpstr>Rankings</vt:lpstr>
      <vt:lpstr>Composite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Lawrence</dc:creator>
  <cp:lastModifiedBy>Victor</cp:lastModifiedBy>
  <dcterms:created xsi:type="dcterms:W3CDTF">2013-06-04T18:00:41Z</dcterms:created>
  <dcterms:modified xsi:type="dcterms:W3CDTF">2013-08-27T17:03:50Z</dcterms:modified>
</cp:coreProperties>
</file>